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3040" windowHeight="9192" tabRatio="368"/>
  </bookViews>
  <sheets>
    <sheet name="Бланк заказа" sheetId="40" r:id="rId1"/>
    <sheet name="Прайс" sheetId="38" state="hidden" r:id="rId2"/>
    <sheet name="Список" sheetId="41" state="hidden" r:id="rId3"/>
  </sheets>
  <definedNames>
    <definedName name="m.1">INDEX('Бланк заказа'!$D$112:$D$114,MATCH('Бланк заказа'!$D$22,'Бланк заказа'!$F$112:$F$114,0))</definedName>
    <definedName name="m.10">INDEX('Бланк заказа'!$D$112:$D$114,MATCH('Бланк заказа'!$D$24,'Бланк заказа'!$F$112:$F$114,0))</definedName>
    <definedName name="m.11">INDEX('Бланк заказа'!$D$112:$D$114,MATCH('Бланк заказа'!$F$24,'Бланк заказа'!$F$112:$F$114,0))</definedName>
    <definedName name="m.12">INDEX('Бланк заказа'!$D$112:$D$114,MATCH('Бланк заказа'!$H$24,'Бланк заказа'!$F$112:$F$114,0))</definedName>
    <definedName name="m.13">INDEX('Бланк заказа'!$D$112:$D$114,MATCH('Бланк заказа'!$J$24,'Бланк заказа'!$F$112:$F$114,0))</definedName>
    <definedName name="m.14">INDEX('Бланк заказа'!$D$112:$D$114,MATCH('Бланк заказа'!$L$24,'Бланк заказа'!$F$112:$F$114,0))</definedName>
    <definedName name="m.15">INDEX('Бланк заказа'!$D$112:$D$114,MATCH('Бланк заказа'!$N$24,'Бланк заказа'!$F$112:$F$114,0))</definedName>
    <definedName name="m.16">INDEX('Бланк заказа'!$D$112:$D$114,MATCH('Бланк заказа'!$P$24,'Бланк заказа'!$F$112:$F$114,0))</definedName>
    <definedName name="m.17">INDEX('Бланк заказа'!$D$112:$D$114,MATCH('Бланк заказа'!$R$24,'Бланк заказа'!$F$112:$F$114,0))</definedName>
    <definedName name="m.19">INDEX('Бланк заказа'!$D$112:$D$114,MATCH('Бланк заказа'!$T$24,'Бланк заказа'!$F$112:$F$114,0))</definedName>
    <definedName name="m.2">INDEX('Бланк заказа'!$D$112:$D$114,MATCH('Бланк заказа'!$F$22,'Бланк заказа'!$F$112:$F$114,0))</definedName>
    <definedName name="m.3">INDEX('Бланк заказа'!$D$112:$D$114,MATCH('Бланк заказа'!$H$22,'Бланк заказа'!$F$112:$F$114,0))</definedName>
    <definedName name="m.4">INDEX('Бланк заказа'!$D$112:$D$114,MATCH('Бланк заказа'!$J$22,'Бланк заказа'!$F$112:$F$114,0))</definedName>
    <definedName name="m.5">INDEX('Бланк заказа'!$D$112:$D$114,MATCH('Бланк заказа'!$L$22,'Бланк заказа'!$F$112:$F$114,0))</definedName>
    <definedName name="m.6">INDEX('Бланк заказа'!$D$112:$D$114,MATCH('Бланк заказа'!$N$22,'Бланк заказа'!$F$112:$F$114,0))</definedName>
    <definedName name="m.7">INDEX('Бланк заказа'!$D$112:$D$114,MATCH('Бланк заказа'!$P$22,'Бланк заказа'!$F$112:$F$114,0))</definedName>
    <definedName name="m.8">INDEX('Бланк заказа'!$D$112:$D$114,MATCH('Бланк заказа'!$R$22,'Бланк заказа'!$F$112:$F$114,0))</definedName>
    <definedName name="m.9">INDEX('Бланк заказа'!$D$112:$D$114,MATCH('Бланк заказа'!$T$22,'Бланк заказа'!$F$112:$F$114,0))</definedName>
    <definedName name="_xlnm.Print_Area" localSheetId="0">'Бланк заказа'!$B$1:$V$61</definedName>
  </definedNames>
  <calcPr calcId="162913"/>
</workbook>
</file>

<file path=xl/calcChain.xml><?xml version="1.0" encoding="utf-8"?>
<calcChain xmlns="http://schemas.openxmlformats.org/spreadsheetml/2006/main">
  <c r="E4" i="41" l="1"/>
  <c r="E5" i="41"/>
  <c r="E6" i="41"/>
  <c r="E7" i="41"/>
  <c r="E8" i="41"/>
  <c r="E9" i="41"/>
  <c r="E10" i="41"/>
  <c r="E11" i="41"/>
  <c r="E12" i="41"/>
  <c r="F114" i="40" l="1"/>
  <c r="F113" i="40"/>
  <c r="F34" i="40" l="1"/>
  <c r="T34" i="40"/>
  <c r="R34" i="40"/>
  <c r="P34" i="40"/>
  <c r="N34" i="40"/>
  <c r="L34" i="40"/>
  <c r="J34" i="40"/>
  <c r="H34" i="40"/>
  <c r="D34" i="40"/>
  <c r="C24" i="40"/>
  <c r="Q44" i="40" l="1"/>
  <c r="Q45" i="40"/>
  <c r="T26" i="40" l="1"/>
  <c r="R26" i="40"/>
  <c r="P26" i="40"/>
  <c r="N26" i="40"/>
  <c r="L26" i="40"/>
  <c r="J26" i="40"/>
  <c r="H26" i="40"/>
  <c r="F26" i="40"/>
  <c r="D26" i="40"/>
  <c r="T20" i="40"/>
  <c r="R20" i="40"/>
  <c r="P20" i="40"/>
  <c r="N20" i="40"/>
  <c r="L20" i="40"/>
  <c r="J20" i="40"/>
  <c r="H20" i="40"/>
  <c r="F20" i="40"/>
  <c r="D20" i="40"/>
  <c r="T25" i="40"/>
  <c r="R25" i="40"/>
  <c r="P25" i="40"/>
  <c r="N25" i="40"/>
  <c r="L25" i="40"/>
  <c r="J25" i="40"/>
  <c r="H25" i="40"/>
  <c r="F25" i="40"/>
  <c r="D25" i="40"/>
  <c r="R21" i="40"/>
  <c r="T21" i="40"/>
  <c r="P21" i="40"/>
  <c r="N21" i="40"/>
  <c r="L21" i="40"/>
  <c r="J21" i="40"/>
  <c r="H21" i="40"/>
  <c r="F21" i="40"/>
  <c r="D21" i="40"/>
  <c r="L40" i="40" l="1"/>
  <c r="M40" i="40" s="1"/>
  <c r="L39" i="40"/>
  <c r="M39" i="40" s="1"/>
  <c r="B39" i="40" l="1"/>
  <c r="I39" i="40"/>
  <c r="B40" i="40"/>
  <c r="I40" i="40"/>
  <c r="AI26" i="40" l="1"/>
  <c r="AH26" i="40"/>
  <c r="AG26" i="40"/>
  <c r="AF26" i="40"/>
  <c r="AE26" i="40"/>
  <c r="AD26" i="40"/>
  <c r="AC26" i="40"/>
  <c r="AB26" i="40"/>
  <c r="AA26" i="40"/>
  <c r="AI25" i="40"/>
  <c r="AH25" i="40"/>
  <c r="AG25" i="40"/>
  <c r="AF25" i="40"/>
  <c r="AE25" i="40"/>
  <c r="AD25" i="40"/>
  <c r="AC25" i="40"/>
  <c r="AB25" i="40"/>
  <c r="AA25" i="40"/>
  <c r="AI23" i="40"/>
  <c r="AH23" i="40"/>
  <c r="AG23" i="40"/>
  <c r="AF23" i="40"/>
  <c r="AE23" i="40"/>
  <c r="AD23" i="40"/>
  <c r="AC23" i="40"/>
  <c r="AB23" i="40"/>
  <c r="AA23" i="40"/>
  <c r="AI22" i="40"/>
  <c r="AH22" i="40"/>
  <c r="AG22" i="40"/>
  <c r="AF22" i="40"/>
  <c r="AE22" i="40"/>
  <c r="AD22" i="40"/>
  <c r="AC22" i="40"/>
  <c r="AB22" i="40"/>
  <c r="AA22" i="40"/>
  <c r="E60" i="40" l="1"/>
  <c r="T23" i="40"/>
  <c r="R23" i="40"/>
  <c r="P23" i="40"/>
  <c r="N23" i="40"/>
  <c r="L23" i="40"/>
  <c r="J23" i="40"/>
  <c r="H23" i="40"/>
  <c r="F23" i="40"/>
  <c r="U24" i="40"/>
  <c r="U22" i="40"/>
  <c r="D23" i="40"/>
  <c r="S24" i="40"/>
  <c r="Q24" i="40"/>
  <c r="O24" i="40"/>
  <c r="M24" i="40"/>
  <c r="K24" i="40"/>
  <c r="I24" i="40"/>
  <c r="G24" i="40"/>
  <c r="E24" i="40"/>
  <c r="S22" i="40"/>
  <c r="Q22" i="40"/>
  <c r="O22" i="40"/>
  <c r="M22" i="40"/>
  <c r="K22" i="40"/>
  <c r="I22" i="40"/>
  <c r="G22" i="40"/>
  <c r="H18" i="40" s="1"/>
  <c r="E22" i="40"/>
  <c r="G34" i="40" l="1"/>
  <c r="I34" i="40"/>
  <c r="E34" i="40"/>
  <c r="P12" i="40"/>
  <c r="R12" i="40" s="1"/>
  <c r="U34" i="40"/>
  <c r="S34" i="40"/>
  <c r="Q34" i="40"/>
  <c r="O34" i="40"/>
  <c r="K34" i="40"/>
  <c r="M34" i="40"/>
  <c r="C25" i="40"/>
  <c r="D31" i="40"/>
  <c r="D32" i="40"/>
  <c r="E26" i="40"/>
  <c r="F31" i="40"/>
  <c r="E25" i="40"/>
  <c r="H31" i="40"/>
  <c r="F32" i="40"/>
  <c r="J31" i="40"/>
  <c r="H32" i="40"/>
  <c r="P18" i="40"/>
  <c r="N19" i="40"/>
  <c r="R18" i="40"/>
  <c r="P19" i="40"/>
  <c r="P31" i="40"/>
  <c r="N32" i="40"/>
  <c r="R31" i="40"/>
  <c r="P32" i="40"/>
  <c r="R32" i="40"/>
  <c r="T31" i="40"/>
  <c r="U25" i="40"/>
  <c r="T32" i="40"/>
  <c r="L18" i="40"/>
  <c r="J19" i="40"/>
  <c r="N18" i="40"/>
  <c r="L19" i="40"/>
  <c r="J32" i="40"/>
  <c r="L31" i="40"/>
  <c r="N31" i="40"/>
  <c r="L32" i="40"/>
  <c r="D19" i="40"/>
  <c r="F18" i="40"/>
  <c r="F19" i="40"/>
  <c r="J18" i="40"/>
  <c r="H19" i="40"/>
  <c r="T18" i="40"/>
  <c r="R19" i="40"/>
  <c r="U21" i="40"/>
  <c r="T19" i="40"/>
  <c r="Q20" i="40"/>
  <c r="Q21" i="40"/>
  <c r="R30" i="40"/>
  <c r="R27" i="40"/>
  <c r="R29" i="40"/>
  <c r="R28" i="40"/>
  <c r="P30" i="40"/>
  <c r="P27" i="40"/>
  <c r="P29" i="40"/>
  <c r="P28" i="40"/>
  <c r="S26" i="40"/>
  <c r="S25" i="40"/>
  <c r="T29" i="40"/>
  <c r="T28" i="40"/>
  <c r="T27" i="40"/>
  <c r="T30" i="40"/>
  <c r="H29" i="40"/>
  <c r="H28" i="40"/>
  <c r="H30" i="40"/>
  <c r="H27" i="40"/>
  <c r="S21" i="40"/>
  <c r="S20" i="40"/>
  <c r="D30" i="40"/>
  <c r="D29" i="40"/>
  <c r="D28" i="40"/>
  <c r="D27" i="40"/>
  <c r="F30" i="40"/>
  <c r="F27" i="40"/>
  <c r="F29" i="40"/>
  <c r="F28" i="40"/>
  <c r="N28" i="40"/>
  <c r="N30" i="40"/>
  <c r="N27" i="40"/>
  <c r="N29" i="40"/>
  <c r="J29" i="40"/>
  <c r="J28" i="40"/>
  <c r="J27" i="40"/>
  <c r="J30" i="40"/>
  <c r="L29" i="40"/>
  <c r="L30" i="40"/>
  <c r="L28" i="40"/>
  <c r="L27" i="40"/>
  <c r="M25" i="40"/>
  <c r="M26" i="40"/>
  <c r="G21" i="40"/>
  <c r="G20" i="40"/>
  <c r="O25" i="40"/>
  <c r="O26" i="40"/>
  <c r="Q26" i="40"/>
  <c r="Q25" i="40"/>
  <c r="E20" i="40"/>
  <c r="E21" i="40"/>
  <c r="I20" i="40"/>
  <c r="I21" i="40"/>
  <c r="K20" i="40"/>
  <c r="K21" i="40"/>
  <c r="M20" i="40"/>
  <c r="M21" i="40"/>
  <c r="O20" i="40"/>
  <c r="O21" i="40"/>
  <c r="K25" i="40"/>
  <c r="K26" i="40"/>
  <c r="G26" i="40"/>
  <c r="G25" i="40"/>
  <c r="I25" i="40"/>
  <c r="I26" i="40"/>
  <c r="C22" i="40"/>
  <c r="C34" i="40" s="1"/>
  <c r="R13" i="40"/>
  <c r="L41" i="40" l="1"/>
  <c r="M41" i="40" s="1"/>
  <c r="C21" i="40"/>
  <c r="D18" i="40"/>
  <c r="L42" i="40" s="1"/>
  <c r="M42" i="40" s="1"/>
  <c r="L46" i="40"/>
  <c r="L44" i="40"/>
  <c r="L45" i="40"/>
  <c r="L47" i="40"/>
  <c r="L43" i="40"/>
  <c r="M43" i="40" s="1"/>
  <c r="I45" i="40" l="1"/>
  <c r="M45" i="40"/>
  <c r="I46" i="40"/>
  <c r="M46" i="40"/>
  <c r="P46" i="40" s="1"/>
  <c r="B47" i="40"/>
  <c r="M47" i="40"/>
  <c r="P47" i="40" s="1"/>
  <c r="B44" i="40"/>
  <c r="M44" i="40"/>
  <c r="P44" i="40" s="1"/>
  <c r="P11" i="40"/>
  <c r="R11" i="40" s="1"/>
  <c r="P42" i="40"/>
  <c r="B46" i="40"/>
  <c r="I44" i="40"/>
  <c r="I42" i="40"/>
  <c r="B42" i="40"/>
  <c r="B41" i="40"/>
  <c r="I41" i="40"/>
  <c r="I47" i="40"/>
  <c r="P45" i="40"/>
  <c r="B45" i="40"/>
  <c r="I43" i="40"/>
  <c r="B43" i="40"/>
  <c r="P43" i="40"/>
  <c r="P41" i="40"/>
  <c r="P40" i="40" l="1"/>
  <c r="P39" i="40"/>
  <c r="Q39" i="40" l="1"/>
  <c r="R41" i="40"/>
  <c r="Q40" i="40"/>
  <c r="T41" i="40" l="1"/>
  <c r="R46" i="40"/>
  <c r="T46" i="40" s="1"/>
</calcChain>
</file>

<file path=xl/sharedStrings.xml><?xml version="1.0" encoding="utf-8"?>
<sst xmlns="http://schemas.openxmlformats.org/spreadsheetml/2006/main" count="190" uniqueCount="106">
  <si>
    <t>Артикул</t>
  </si>
  <si>
    <t>Размеры (ШхГхВ)</t>
  </si>
  <si>
    <t>Цена (руб.)</t>
  </si>
  <si>
    <t>Цена+коэф. (руб.)</t>
  </si>
  <si>
    <t>ОПИСАНИЕ СЕРИИ:</t>
  </si>
  <si>
    <t>Коэф- фициент</t>
  </si>
  <si>
    <t>Столешница 780мм</t>
  </si>
  <si>
    <t>Столешница 980мм</t>
  </si>
  <si>
    <t>Задняя стенка 780 глухая</t>
  </si>
  <si>
    <t>Задняя стенка 980 глухая</t>
  </si>
  <si>
    <t>Задняя стенка 780 проходная</t>
  </si>
  <si>
    <t>Задняя стенка 980 проходная</t>
  </si>
  <si>
    <t>KC.S-78</t>
  </si>
  <si>
    <t>Высота</t>
  </si>
  <si>
    <t>Наименование</t>
  </si>
  <si>
    <t>Кол-во</t>
  </si>
  <si>
    <t>Сумма</t>
  </si>
  <si>
    <t>Заказчик:</t>
  </si>
  <si>
    <t>Цена</t>
  </si>
  <si>
    <t>Стоимость за:</t>
  </si>
  <si>
    <t>Лист:</t>
  </si>
  <si>
    <t>Подпись:</t>
  </si>
  <si>
    <t>Листов:</t>
  </si>
  <si>
    <t>Заказ №</t>
  </si>
  <si>
    <t>Заказчик</t>
  </si>
  <si>
    <t>Цвет перегородок</t>
  </si>
  <si>
    <t>Цвет столешниц</t>
  </si>
  <si>
    <t>Кол-во комплектов</t>
  </si>
  <si>
    <t>Длина</t>
  </si>
  <si>
    <t>Дополнитеьлная информация к заказу:</t>
  </si>
  <si>
    <t>КОМПЛЕКТАЦИЯ</t>
  </si>
  <si>
    <t>С эскизом, размерами и комплектацией соглсен.</t>
  </si>
  <si>
    <t>Модуль 780</t>
  </si>
  <si>
    <t>Модуль 980</t>
  </si>
  <si>
    <t>Глубина</t>
  </si>
  <si>
    <t>KC.S-98</t>
  </si>
  <si>
    <t>Перегородка боковая глухая левая</t>
  </si>
  <si>
    <t>Перегородка боковая глухая правая</t>
  </si>
  <si>
    <t>Перегородка боковая проходная</t>
  </si>
  <si>
    <t>780х720х18</t>
  </si>
  <si>
    <t>980х720х18</t>
  </si>
  <si>
    <t>г780</t>
  </si>
  <si>
    <t>п780</t>
  </si>
  <si>
    <t>п980</t>
  </si>
  <si>
    <t>г980</t>
  </si>
  <si>
    <t>л</t>
  </si>
  <si>
    <t>п</t>
  </si>
  <si>
    <t/>
  </si>
  <si>
    <t>Акация Лорка</t>
  </si>
  <si>
    <t>Белый</t>
  </si>
  <si>
    <t>Белый бриллиант</t>
  </si>
  <si>
    <t>Венге</t>
  </si>
  <si>
    <t>Вяз Благородный</t>
  </si>
  <si>
    <t>Груша Ароза</t>
  </si>
  <si>
    <t>Денвер светлый</t>
  </si>
  <si>
    <t>Дуб Аризона</t>
  </si>
  <si>
    <t>Дуб Аттик</t>
  </si>
  <si>
    <t>Дуб Навара</t>
  </si>
  <si>
    <t>Дуб Табак</t>
  </si>
  <si>
    <t>Клен</t>
  </si>
  <si>
    <t>Металлик</t>
  </si>
  <si>
    <t>Орех Гварнери</t>
  </si>
  <si>
    <t>Серый</t>
  </si>
  <si>
    <t>Снежная патина</t>
  </si>
  <si>
    <t>ПОДСКАЗКА</t>
  </si>
  <si>
    <t>После заполнения формы, в нижней части бланка отобразяться количество и стоимость изделий.</t>
  </si>
  <si>
    <t>Заполните шапку бланка.</t>
  </si>
  <si>
    <t>На виде сверху указана ширина столешницы.</t>
  </si>
  <si>
    <t>Если убрали модуль клавишой - "Del", избражение кресла можно убрать выбрав пустое поле из вымадающего списка модуля.</t>
  </si>
  <si>
    <t>Под столешницей можно установить крючок для сумок (идет в комплекте с модулем).</t>
  </si>
  <si>
    <t xml:space="preserve">               -ячейки для заполнения.</t>
  </si>
  <si>
    <t>Цвета ЛДСП: Венге, Вяз Благородный Темный, Акация Лорка, Груша Ароза ,Орех Гварнери, Клен, Белый, Серый, Металлик, Снежная Патина,Дуб Навара, Дуб Табак, Денвер светлый, Дуб Аризона, Дуб Аттик, Белый Бриллиант.</t>
  </si>
  <si>
    <t>Возможные варианты ширины столешницы - 780мм и 980мм.</t>
  </si>
  <si>
    <t>Отправьте бланк заказа, Вашему менеджеру.</t>
  </si>
  <si>
    <t>Габаритные размеры комплекта</t>
  </si>
  <si>
    <t xml:space="preserve">                -В квадратах на виде сверху, выбирите модули нужной ширины.</t>
  </si>
  <si>
    <t>900х1200х18</t>
  </si>
  <si>
    <t>780х1200х18</t>
  </si>
  <si>
    <t>980х1200х18</t>
  </si>
  <si>
    <t>KC.B(L)</t>
  </si>
  <si>
    <t>KC.Z-78(G)</t>
  </si>
  <si>
    <t>KC.Z-98(G)</t>
  </si>
  <si>
    <t>KC.Z-78(P)</t>
  </si>
  <si>
    <t>KC.Z-98(P)</t>
  </si>
  <si>
    <t>KC.B(P)</t>
  </si>
  <si>
    <t>Romeo-01</t>
  </si>
  <si>
    <t>Romeo-02</t>
  </si>
  <si>
    <t>Romeo-03</t>
  </si>
  <si>
    <t>Romeo-04</t>
  </si>
  <si>
    <t>Romeo-05</t>
  </si>
  <si>
    <t>Romeo-06</t>
  </si>
  <si>
    <t>Romeo-07</t>
  </si>
  <si>
    <t>Romeo-08</t>
  </si>
  <si>
    <t>Romeo-09</t>
  </si>
  <si>
    <t>Romeo-10</t>
  </si>
  <si>
    <t>Romeo-11</t>
  </si>
  <si>
    <t>Romeo-12</t>
  </si>
  <si>
    <t>Romeo-13</t>
  </si>
  <si>
    <t>KC.B(R)</t>
  </si>
  <si>
    <r>
      <t xml:space="preserve">БЛАНК ЗАКАЗА ПЕРЕГОРОДОК  - </t>
    </r>
    <r>
      <rPr>
        <b/>
        <sz val="14"/>
        <color theme="1"/>
        <rFont val="Calibri"/>
        <family val="2"/>
        <charset val="204"/>
        <scheme val="minor"/>
      </rPr>
      <t>"Колл-центр"</t>
    </r>
  </si>
  <si>
    <t>Прайс-лист  "Колл-центр"</t>
  </si>
  <si>
    <t>Изображение</t>
  </si>
  <si>
    <t>Цвета обивки: Romeo-01, Romeo-02, Romeo-03, Romeo-04, Romeo-05, Romeo-06, Romeo-07, Romeo-08, Romeo-09, Romeo-10, Romeo-11, Romeo-12, Romeo-13.</t>
  </si>
  <si>
    <t>Перегородки дсп 16мм, обклеенная поролоном и обшитая тканью. Устанавливаются на регулируемые опоры М6. Общая толщина - 18мм.</t>
  </si>
  <si>
    <t>Крепежные уголки и крючок - металл 3мм окрашен в цвета антрацит и серый.</t>
  </si>
  <si>
    <t>Столешница -лдсп 18мм в кромке 2 мм по периметру. Имеет вырез под провода.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</si>
</sst>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8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0" fillId="0" borderId="10" xfId="0" applyBorder="1" applyAlignment="1"/>
    <xf numFmtId="0" fontId="0" fillId="0" borderId="0" xfId="0" applyBorder="1" applyAlignment="1"/>
    <xf numFmtId="0" fontId="0" fillId="0" borderId="0" xfId="0" applyBorder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18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64" fontId="4" fillId="0" borderId="0" xfId="0" applyNumberFormat="1" applyFont="1" applyAlignment="1" applyProtection="1">
      <alignment horizontal="right" vertical="top"/>
    </xf>
    <xf numFmtId="0" fontId="0" fillId="0" borderId="0" xfId="0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0" fillId="2" borderId="21" xfId="0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4" fillId="0" borderId="0" xfId="0" applyNumberFormat="1" applyFont="1" applyAlignment="1" applyProtection="1">
      <alignment vertical="top"/>
    </xf>
    <xf numFmtId="0" fontId="0" fillId="0" borderId="1" xfId="0" applyFont="1" applyFill="1" applyBorder="1"/>
    <xf numFmtId="0" fontId="0" fillId="0" borderId="8" xfId="0" applyFont="1" applyFill="1" applyBorder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Protection="1"/>
    <xf numFmtId="0" fontId="0" fillId="0" borderId="53" xfId="0" applyBorder="1" applyProtection="1"/>
    <xf numFmtId="0" fontId="0" fillId="0" borderId="52" xfId="0" applyBorder="1" applyAlignment="1" applyProtection="1">
      <alignment vertical="center"/>
    </xf>
    <xf numFmtId="0" fontId="0" fillId="3" borderId="54" xfId="0" quotePrefix="1" applyFill="1" applyBorder="1" applyProtection="1"/>
    <xf numFmtId="0" fontId="0" fillId="0" borderId="16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53" xfId="0" applyFill="1" applyBorder="1" applyProtection="1"/>
    <xf numFmtId="0" fontId="0" fillId="2" borderId="1" xfId="0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0" fillId="2" borderId="56" xfId="0" applyFill="1" applyBorder="1" applyAlignment="1">
      <alignment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3" fontId="0" fillId="0" borderId="0" xfId="0" applyNumberForma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11" fillId="0" borderId="0" xfId="0" quotePrefix="1" applyFont="1" applyProtection="1"/>
    <xf numFmtId="0" fontId="0" fillId="0" borderId="0" xfId="0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11" fillId="0" borderId="0" xfId="0" quotePrefix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1" xfId="0" applyBorder="1" applyProtection="1"/>
    <xf numFmtId="0" fontId="11" fillId="0" borderId="1" xfId="0" applyFont="1" applyBorder="1" applyProtection="1"/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11" fillId="0" borderId="1" xfId="0" quotePrefix="1" applyFont="1" applyBorder="1" applyProtection="1"/>
    <xf numFmtId="0" fontId="0" fillId="0" borderId="0" xfId="0" applyFont="1" applyBorder="1" applyProtection="1"/>
    <xf numFmtId="0" fontId="0" fillId="0" borderId="52" xfId="0" applyFont="1" applyBorder="1" applyProtection="1"/>
    <xf numFmtId="0" fontId="12" fillId="0" borderId="0" xfId="0" applyFont="1" applyProtection="1"/>
    <xf numFmtId="0" fontId="0" fillId="0" borderId="62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16" xfId="0" applyBorder="1" applyAlignment="1" applyProtection="1"/>
    <xf numFmtId="3" fontId="2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17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27" xfId="0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12" fillId="0" borderId="0" xfId="0" quotePrefix="1" applyFont="1" applyProtection="1"/>
    <xf numFmtId="0" fontId="0" fillId="0" borderId="28" xfId="0" applyBorder="1" applyAlignment="1" applyProtection="1">
      <alignment horizontal="center"/>
      <protection locked="0"/>
    </xf>
    <xf numFmtId="3" fontId="0" fillId="0" borderId="29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3" fontId="0" fillId="0" borderId="32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3" fontId="0" fillId="0" borderId="35" xfId="0" applyNumberFormat="1" applyBorder="1" applyAlignment="1" applyProtection="1">
      <alignment horizontal="center"/>
      <protection locked="0"/>
    </xf>
    <xf numFmtId="0" fontId="0" fillId="2" borderId="5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/>
    <xf numFmtId="0" fontId="0" fillId="0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59" xfId="0" applyNumberForma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" fontId="0" fillId="0" borderId="61" xfId="0" applyNumberFormat="1" applyBorder="1" applyAlignment="1">
      <alignment vertical="center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0" fillId="0" borderId="0" xfId="0" applyFill="1" applyBorder="1" applyProtection="1"/>
    <xf numFmtId="0" fontId="0" fillId="0" borderId="0" xfId="0" applyBorder="1" applyAlignment="1" applyProtection="1">
      <alignment vertical="center" wrapText="1"/>
    </xf>
    <xf numFmtId="0" fontId="0" fillId="0" borderId="54" xfId="0" applyBorder="1" applyAlignment="1" applyProtection="1">
      <alignment vertical="center" wrapText="1"/>
    </xf>
    <xf numFmtId="0" fontId="0" fillId="0" borderId="52" xfId="0" applyFill="1" applyBorder="1" applyAlignment="1" applyProtection="1">
      <alignment vertical="center"/>
    </xf>
    <xf numFmtId="0" fontId="0" fillId="2" borderId="55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3" fontId="0" fillId="0" borderId="28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3" fontId="0" fillId="0" borderId="31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2" borderId="34" xfId="0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0" fillId="0" borderId="30" xfId="0" applyBorder="1" applyAlignment="1" applyProtection="1">
      <alignment horizontal="right" vertical="center"/>
    </xf>
    <xf numFmtId="0" fontId="0" fillId="0" borderId="33" xfId="0" applyBorder="1" applyAlignment="1" applyProtection="1">
      <alignment horizontal="right" vertical="center"/>
    </xf>
    <xf numFmtId="0" fontId="0" fillId="0" borderId="31" xfId="0" applyBorder="1" applyAlignment="1" applyProtection="1">
      <alignment horizontal="right" vertical="center"/>
    </xf>
    <xf numFmtId="0" fontId="0" fillId="0" borderId="40" xfId="0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</xf>
    <xf numFmtId="0" fontId="0" fillId="0" borderId="42" xfId="0" applyBorder="1" applyAlignment="1" applyProtection="1">
      <alignment horizontal="right" vertical="center"/>
    </xf>
    <xf numFmtId="0" fontId="0" fillId="0" borderId="41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0" borderId="39" xfId="0" applyBorder="1" applyAlignment="1" applyProtection="1">
      <alignment horizontal="left"/>
    </xf>
    <xf numFmtId="0" fontId="0" fillId="0" borderId="34" xfId="0" applyBorder="1" applyAlignment="1" applyProtection="1">
      <alignment horizontal="center"/>
      <protection locked="0"/>
    </xf>
    <xf numFmtId="3" fontId="0" fillId="0" borderId="34" xfId="0" applyNumberFormat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0" fillId="0" borderId="6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26" xfId="0" applyBorder="1" applyAlignment="1" applyProtection="1">
      <alignment horizontal="left"/>
    </xf>
    <xf numFmtId="0" fontId="0" fillId="0" borderId="44" xfId="0" applyBorder="1" applyAlignment="1" applyProtection="1">
      <alignment horizontal="left"/>
    </xf>
    <xf numFmtId="0" fontId="0" fillId="0" borderId="45" xfId="0" applyBorder="1" applyAlignment="1" applyProtection="1">
      <alignment horizontal="left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48" xfId="0" applyFill="1" applyBorder="1" applyAlignment="1" applyProtection="1">
      <alignment horizontal="left"/>
      <protection locked="0"/>
    </xf>
    <xf numFmtId="0" fontId="0" fillId="2" borderId="44" xfId="0" applyFill="1" applyBorder="1" applyAlignment="1" applyProtection="1">
      <alignment horizontal="left"/>
      <protection locked="0"/>
    </xf>
    <xf numFmtId="0" fontId="0" fillId="2" borderId="45" xfId="0" applyFill="1" applyBorder="1" applyAlignment="1" applyProtection="1">
      <alignment horizontal="left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46" xfId="0" applyFill="1" applyBorder="1" applyAlignment="1" applyProtection="1">
      <alignment horizontal="left"/>
      <protection locked="0"/>
    </xf>
    <xf numFmtId="0" fontId="0" fillId="2" borderId="47" xfId="0" applyFill="1" applyBorder="1" applyAlignment="1" applyProtection="1">
      <alignment horizontal="left"/>
      <protection locked="0"/>
    </xf>
    <xf numFmtId="0" fontId="0" fillId="0" borderId="30" xfId="0" applyBorder="1" applyProtection="1"/>
    <xf numFmtId="0" fontId="0" fillId="0" borderId="31" xfId="0" applyBorder="1" applyProtection="1"/>
    <xf numFmtId="0" fontId="0" fillId="0" borderId="33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3" fontId="0" fillId="0" borderId="50" xfId="0" applyNumberFormat="1" applyBorder="1" applyAlignment="1" applyProtection="1">
      <alignment horizontal="right"/>
    </xf>
    <xf numFmtId="3" fontId="0" fillId="0" borderId="25" xfId="0" applyNumberFormat="1" applyBorder="1" applyAlignment="1" applyProtection="1">
      <alignment horizontal="right"/>
    </xf>
    <xf numFmtId="3" fontId="0" fillId="0" borderId="40" xfId="0" applyNumberFormat="1" applyBorder="1" applyAlignment="1" applyProtection="1">
      <alignment horizontal="right"/>
    </xf>
    <xf numFmtId="3" fontId="0" fillId="0" borderId="44" xfId="0" applyNumberFormat="1" applyBorder="1" applyAlignment="1" applyProtection="1">
      <alignment horizontal="right"/>
    </xf>
    <xf numFmtId="3" fontId="0" fillId="0" borderId="51" xfId="0" applyNumberFormat="1" applyBorder="1" applyAlignment="1" applyProtection="1">
      <alignment horizontal="right"/>
    </xf>
    <xf numFmtId="3" fontId="0" fillId="0" borderId="10" xfId="0" applyNumberFormat="1" applyBorder="1" applyAlignment="1" applyProtection="1">
      <alignment horizontal="right"/>
    </xf>
    <xf numFmtId="0" fontId="0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40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164" fontId="4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horizontal="center" vertical="top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7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6600"/>
      <color rgb="FF795333"/>
      <color rgb="FFBA855A"/>
      <color rgb="FFCF8A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190502</xdr:colOff>
      <xdr:row>113</xdr:row>
      <xdr:rowOff>219075</xdr:rowOff>
    </xdr:from>
    <xdr:to>
      <xdr:col>3</xdr:col>
      <xdr:colOff>459024</xdr:colOff>
      <xdr:row>113</xdr:row>
      <xdr:rowOff>457199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7" y="6724650"/>
          <a:ext cx="268522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133352</xdr:colOff>
          <xdr:row>16</xdr:row>
          <xdr:rowOff>57151</xdr:rowOff>
        </xdr:from>
        <xdr:to>
          <xdr:col>3</xdr:col>
          <xdr:colOff>604952</xdr:colOff>
          <xdr:row>17</xdr:row>
          <xdr:rowOff>0</xdr:rowOff>
        </xdr:to>
        <xdr:pic>
          <xdr:nvPicPr>
            <xdr:cNvPr id="8" name="Рисунок 7"/>
            <xdr:cNvPicPr>
              <a:picLocks noChangeAspect="1"/>
              <a:extLst>
                <a:ext uri="{84589F7E-364E-4C9E-8A38-B11213B215E9}">
                  <a14:cameraTool cellRange="m.1" spid="_x0000_s8507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>
              <a:off x="581027" y="3171826"/>
              <a:ext cx="47160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 editAs="oneCell">
    <xdr:from>
      <xdr:col>3</xdr:col>
      <xdr:colOff>180976</xdr:colOff>
      <xdr:row>112</xdr:row>
      <xdr:rowOff>219075</xdr:rowOff>
    </xdr:from>
    <xdr:to>
      <xdr:col>3</xdr:col>
      <xdr:colOff>425162</xdr:colOff>
      <xdr:row>112</xdr:row>
      <xdr:rowOff>447675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1" y="6134100"/>
          <a:ext cx="244186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123827</xdr:colOff>
          <xdr:row>16</xdr:row>
          <xdr:rowOff>47625</xdr:rowOff>
        </xdr:from>
        <xdr:to>
          <xdr:col>19</xdr:col>
          <xdr:colOff>595427</xdr:colOff>
          <xdr:row>17</xdr:row>
          <xdr:rowOff>0</xdr:rowOff>
        </xdr:to>
        <xdr:pic>
          <xdr:nvPicPr>
            <xdr:cNvPr id="27" name="Рисунок 26"/>
            <xdr:cNvPicPr>
              <a:picLocks noChangeAspect="1"/>
              <a:extLst>
                <a:ext uri="{84589F7E-364E-4C9E-8A38-B11213B215E9}">
                  <a14:cameraTool cellRange="m.9" spid="_x0000_s8508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>
              <a:off x="5905502" y="3162300"/>
              <a:ext cx="471600" cy="5429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132160</xdr:colOff>
          <xdr:row>16</xdr:row>
          <xdr:rowOff>57150</xdr:rowOff>
        </xdr:from>
        <xdr:to>
          <xdr:col>5</xdr:col>
          <xdr:colOff>603330</xdr:colOff>
          <xdr:row>17</xdr:row>
          <xdr:rowOff>0</xdr:rowOff>
        </xdr:to>
        <xdr:pic>
          <xdr:nvPicPr>
            <xdr:cNvPr id="20" name="Рисунок 19"/>
            <xdr:cNvPicPr>
              <a:picLocks noChangeAspect="1"/>
              <a:extLst>
                <a:ext uri="{84589F7E-364E-4C9E-8A38-B11213B215E9}">
                  <a14:cameraTool cellRange="m.2" spid="_x0000_s8509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>
              <a:off x="1246585" y="317182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130969</xdr:colOff>
          <xdr:row>16</xdr:row>
          <xdr:rowOff>57150</xdr:rowOff>
        </xdr:from>
        <xdr:to>
          <xdr:col>7</xdr:col>
          <xdr:colOff>602139</xdr:colOff>
          <xdr:row>17</xdr:row>
          <xdr:rowOff>0</xdr:rowOff>
        </xdr:to>
        <xdr:pic>
          <xdr:nvPicPr>
            <xdr:cNvPr id="21" name="Рисунок 20"/>
            <xdr:cNvPicPr>
              <a:picLocks noChangeAspect="1"/>
              <a:extLst>
                <a:ext uri="{84589F7E-364E-4C9E-8A38-B11213B215E9}">
                  <a14:cameraTool cellRange="m.3" spid="_x0000_s8510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>
              <a:off x="1912144" y="317182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129778</xdr:colOff>
          <xdr:row>16</xdr:row>
          <xdr:rowOff>57150</xdr:rowOff>
        </xdr:from>
        <xdr:to>
          <xdr:col>9</xdr:col>
          <xdr:colOff>600948</xdr:colOff>
          <xdr:row>17</xdr:row>
          <xdr:rowOff>0</xdr:rowOff>
        </xdr:to>
        <xdr:pic>
          <xdr:nvPicPr>
            <xdr:cNvPr id="22" name="Рисунок 21"/>
            <xdr:cNvPicPr>
              <a:picLocks noChangeAspect="1"/>
              <a:extLst>
                <a:ext uri="{84589F7E-364E-4C9E-8A38-B11213B215E9}">
                  <a14:cameraTool cellRange="m.4" spid="_x0000_s8511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>
              <a:off x="2577703" y="317182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128587</xdr:colOff>
          <xdr:row>16</xdr:row>
          <xdr:rowOff>57150</xdr:rowOff>
        </xdr:from>
        <xdr:to>
          <xdr:col>11</xdr:col>
          <xdr:colOff>599757</xdr:colOff>
          <xdr:row>17</xdr:row>
          <xdr:rowOff>0</xdr:rowOff>
        </xdr:to>
        <xdr:pic>
          <xdr:nvPicPr>
            <xdr:cNvPr id="23" name="Рисунок 22"/>
            <xdr:cNvPicPr>
              <a:picLocks noChangeAspect="1"/>
              <a:extLst>
                <a:ext uri="{84589F7E-364E-4C9E-8A38-B11213B215E9}">
                  <a14:cameraTool cellRange="m.5" spid="_x0000_s8512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>
              <a:off x="3243262" y="317182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127396</xdr:colOff>
          <xdr:row>16</xdr:row>
          <xdr:rowOff>57150</xdr:rowOff>
        </xdr:from>
        <xdr:to>
          <xdr:col>13</xdr:col>
          <xdr:colOff>598566</xdr:colOff>
          <xdr:row>17</xdr:row>
          <xdr:rowOff>0</xdr:rowOff>
        </xdr:to>
        <xdr:pic>
          <xdr:nvPicPr>
            <xdr:cNvPr id="24" name="Рисунок 23"/>
            <xdr:cNvPicPr>
              <a:picLocks noChangeAspect="1"/>
              <a:extLst>
                <a:ext uri="{84589F7E-364E-4C9E-8A38-B11213B215E9}">
                  <a14:cameraTool cellRange="m.6" spid="_x0000_s8513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>
              <a:off x="3908821" y="317182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126205</xdr:colOff>
          <xdr:row>16</xdr:row>
          <xdr:rowOff>57150</xdr:rowOff>
        </xdr:from>
        <xdr:to>
          <xdr:col>15</xdr:col>
          <xdr:colOff>597375</xdr:colOff>
          <xdr:row>17</xdr:row>
          <xdr:rowOff>0</xdr:rowOff>
        </xdr:to>
        <xdr:pic>
          <xdr:nvPicPr>
            <xdr:cNvPr id="25" name="Рисунок 24"/>
            <xdr:cNvPicPr>
              <a:picLocks noChangeAspect="1"/>
              <a:extLst>
                <a:ext uri="{84589F7E-364E-4C9E-8A38-B11213B215E9}">
                  <a14:cameraTool cellRange="m.7" spid="_x0000_s8514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>
              <a:off x="4574380" y="317182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125014</xdr:colOff>
          <xdr:row>16</xdr:row>
          <xdr:rowOff>57150</xdr:rowOff>
        </xdr:from>
        <xdr:to>
          <xdr:col>17</xdr:col>
          <xdr:colOff>596184</xdr:colOff>
          <xdr:row>17</xdr:row>
          <xdr:rowOff>0</xdr:rowOff>
        </xdr:to>
        <xdr:pic>
          <xdr:nvPicPr>
            <xdr:cNvPr id="26" name="Рисунок 25"/>
            <xdr:cNvPicPr>
              <a:picLocks noChangeAspect="1"/>
              <a:extLst>
                <a:ext uri="{84589F7E-364E-4C9E-8A38-B11213B215E9}">
                  <a14:cameraTool cellRange="m.8" spid="_x0000_s8515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>
              <a:off x="5239939" y="317182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114301</xdr:colOff>
          <xdr:row>24</xdr:row>
          <xdr:rowOff>0</xdr:rowOff>
        </xdr:from>
        <xdr:to>
          <xdr:col>3</xdr:col>
          <xdr:colOff>585471</xdr:colOff>
          <xdr:row>35</xdr:row>
          <xdr:rowOff>342900</xdr:rowOff>
        </xdr:to>
        <xdr:pic>
          <xdr:nvPicPr>
            <xdr:cNvPr id="28" name="Рисунок 27"/>
            <xdr:cNvPicPr>
              <a:picLocks noChangeAspect="1"/>
              <a:extLst>
                <a:ext uri="{84589F7E-364E-4C9E-8A38-B11213B215E9}">
                  <a14:cameraTool cellRange="m.10" spid="_x0000_s8516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 flipV="1">
              <a:off x="561976" y="490537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115662</xdr:colOff>
          <xdr:row>24</xdr:row>
          <xdr:rowOff>0</xdr:rowOff>
        </xdr:from>
        <xdr:to>
          <xdr:col>5</xdr:col>
          <xdr:colOff>586832</xdr:colOff>
          <xdr:row>35</xdr:row>
          <xdr:rowOff>342900</xdr:rowOff>
        </xdr:to>
        <xdr:pic>
          <xdr:nvPicPr>
            <xdr:cNvPr id="30" name="Рисунок 29"/>
            <xdr:cNvPicPr>
              <a:picLocks noChangeAspect="1"/>
              <a:extLst>
                <a:ext uri="{84589F7E-364E-4C9E-8A38-B11213B215E9}">
                  <a14:cameraTool cellRange="m.11" spid="_x0000_s8517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 flipV="1">
              <a:off x="1230087" y="490537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117023</xdr:colOff>
          <xdr:row>24</xdr:row>
          <xdr:rowOff>0</xdr:rowOff>
        </xdr:from>
        <xdr:to>
          <xdr:col>7</xdr:col>
          <xdr:colOff>588193</xdr:colOff>
          <xdr:row>35</xdr:row>
          <xdr:rowOff>342900</xdr:rowOff>
        </xdr:to>
        <xdr:pic>
          <xdr:nvPicPr>
            <xdr:cNvPr id="31" name="Рисунок 30"/>
            <xdr:cNvPicPr>
              <a:picLocks noChangeAspect="1"/>
              <a:extLst>
                <a:ext uri="{84589F7E-364E-4C9E-8A38-B11213B215E9}">
                  <a14:cameraTool cellRange="m.12" spid="_x0000_s8518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 flipV="1">
              <a:off x="1898198" y="490537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118384</xdr:colOff>
          <xdr:row>24</xdr:row>
          <xdr:rowOff>0</xdr:rowOff>
        </xdr:from>
        <xdr:to>
          <xdr:col>9</xdr:col>
          <xdr:colOff>589554</xdr:colOff>
          <xdr:row>35</xdr:row>
          <xdr:rowOff>342900</xdr:rowOff>
        </xdr:to>
        <xdr:pic>
          <xdr:nvPicPr>
            <xdr:cNvPr id="32" name="Рисунок 31"/>
            <xdr:cNvPicPr>
              <a:picLocks noChangeAspect="1"/>
              <a:extLst>
                <a:ext uri="{84589F7E-364E-4C9E-8A38-B11213B215E9}">
                  <a14:cameraTool cellRange="m.13" spid="_x0000_s8519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 flipV="1">
              <a:off x="2566309" y="490537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119745</xdr:colOff>
          <xdr:row>24</xdr:row>
          <xdr:rowOff>0</xdr:rowOff>
        </xdr:from>
        <xdr:to>
          <xdr:col>11</xdr:col>
          <xdr:colOff>590915</xdr:colOff>
          <xdr:row>35</xdr:row>
          <xdr:rowOff>342900</xdr:rowOff>
        </xdr:to>
        <xdr:pic>
          <xdr:nvPicPr>
            <xdr:cNvPr id="33" name="Рисунок 32"/>
            <xdr:cNvPicPr>
              <a:picLocks noChangeAspect="1"/>
              <a:extLst>
                <a:ext uri="{84589F7E-364E-4C9E-8A38-B11213B215E9}">
                  <a14:cameraTool cellRange="m.14" spid="_x0000_s8520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 flipV="1">
              <a:off x="3234420" y="490537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121106</xdr:colOff>
          <xdr:row>24</xdr:row>
          <xdr:rowOff>0</xdr:rowOff>
        </xdr:from>
        <xdr:to>
          <xdr:col>13</xdr:col>
          <xdr:colOff>592276</xdr:colOff>
          <xdr:row>35</xdr:row>
          <xdr:rowOff>342900</xdr:rowOff>
        </xdr:to>
        <xdr:pic>
          <xdr:nvPicPr>
            <xdr:cNvPr id="34" name="Рисунок 33"/>
            <xdr:cNvPicPr>
              <a:picLocks noChangeAspect="1"/>
              <a:extLst>
                <a:ext uri="{84589F7E-364E-4C9E-8A38-B11213B215E9}">
                  <a14:cameraTool cellRange="m.15" spid="_x0000_s8521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 flipV="1">
              <a:off x="3902531" y="490537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122467</xdr:colOff>
          <xdr:row>24</xdr:row>
          <xdr:rowOff>0</xdr:rowOff>
        </xdr:from>
        <xdr:to>
          <xdr:col>15</xdr:col>
          <xdr:colOff>593637</xdr:colOff>
          <xdr:row>35</xdr:row>
          <xdr:rowOff>342900</xdr:rowOff>
        </xdr:to>
        <xdr:pic>
          <xdr:nvPicPr>
            <xdr:cNvPr id="35" name="Рисунок 34"/>
            <xdr:cNvPicPr>
              <a:picLocks noChangeAspect="1"/>
              <a:extLst>
                <a:ext uri="{84589F7E-364E-4C9E-8A38-B11213B215E9}">
                  <a14:cameraTool cellRange="m.16" spid="_x0000_s8522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 flipV="1">
              <a:off x="4570642" y="490537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123826</xdr:colOff>
          <xdr:row>24</xdr:row>
          <xdr:rowOff>0</xdr:rowOff>
        </xdr:from>
        <xdr:to>
          <xdr:col>17</xdr:col>
          <xdr:colOff>594996</xdr:colOff>
          <xdr:row>35</xdr:row>
          <xdr:rowOff>342900</xdr:rowOff>
        </xdr:to>
        <xdr:pic>
          <xdr:nvPicPr>
            <xdr:cNvPr id="36" name="Рисунок 35"/>
            <xdr:cNvPicPr>
              <a:picLocks noChangeAspect="1"/>
              <a:extLst>
                <a:ext uri="{84589F7E-364E-4C9E-8A38-B11213B215E9}">
                  <a14:cameraTool cellRange="m.17" spid="_x0000_s8523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 flipV="1">
              <a:off x="5238751" y="490537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114301</xdr:colOff>
          <xdr:row>24</xdr:row>
          <xdr:rowOff>0</xdr:rowOff>
        </xdr:from>
        <xdr:to>
          <xdr:col>19</xdr:col>
          <xdr:colOff>585471</xdr:colOff>
          <xdr:row>35</xdr:row>
          <xdr:rowOff>342900</xdr:rowOff>
        </xdr:to>
        <xdr:pic>
          <xdr:nvPicPr>
            <xdr:cNvPr id="37" name="Рисунок 36"/>
            <xdr:cNvPicPr>
              <a:picLocks noChangeAspect="1"/>
              <a:extLst>
                <a:ext uri="{84589F7E-364E-4C9E-8A38-B11213B215E9}">
                  <a14:cameraTool cellRange="m.19" spid="_x0000_s8524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26742" t="18750" r="27296" b="27819"/>
            <a:stretch>
              <a:fillRect/>
            </a:stretch>
          </xdr:blipFill>
          <xdr:spPr>
            <a:xfrm flipV="1">
              <a:off x="5895976" y="4905375"/>
              <a:ext cx="471170" cy="53340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36</xdr:col>
      <xdr:colOff>123825</xdr:colOff>
      <xdr:row>4</xdr:row>
      <xdr:rowOff>38100</xdr:rowOff>
    </xdr:from>
    <xdr:to>
      <xdr:col>36</xdr:col>
      <xdr:colOff>381000</xdr:colOff>
      <xdr:row>4</xdr:row>
      <xdr:rowOff>180975</xdr:rowOff>
    </xdr:to>
    <xdr:sp macro="" textlink="">
      <xdr:nvSpPr>
        <xdr:cNvPr id="2" name="Прямоугольник 1"/>
        <xdr:cNvSpPr/>
      </xdr:nvSpPr>
      <xdr:spPr>
        <a:xfrm>
          <a:off x="8477250" y="828675"/>
          <a:ext cx="257175" cy="142875"/>
        </a:xfrm>
        <a:prstGeom prst="rect">
          <a:avLst/>
        </a:prstGeom>
        <a:solidFill>
          <a:schemeClr val="bg1">
            <a:lumMod val="85000"/>
          </a:schemeClr>
        </a:solidFill>
        <a:ln w="31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36</xdr:col>
      <xdr:colOff>142876</xdr:colOff>
      <xdr:row>6</xdr:row>
      <xdr:rowOff>1</xdr:rowOff>
    </xdr:from>
    <xdr:to>
      <xdr:col>36</xdr:col>
      <xdr:colOff>371476</xdr:colOff>
      <xdr:row>7</xdr:row>
      <xdr:rowOff>19051</xdr:rowOff>
    </xdr:to>
    <xdr:sp macro="" textlink="">
      <xdr:nvSpPr>
        <xdr:cNvPr id="29" name="Прямоугольник 28"/>
        <xdr:cNvSpPr/>
      </xdr:nvSpPr>
      <xdr:spPr>
        <a:xfrm>
          <a:off x="8496301" y="1171576"/>
          <a:ext cx="228600" cy="209550"/>
        </a:xfrm>
        <a:prstGeom prst="rect">
          <a:avLst/>
        </a:prstGeom>
        <a:noFill/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7</xdr:col>
      <xdr:colOff>318272</xdr:colOff>
      <xdr:row>13</xdr:row>
      <xdr:rowOff>152400</xdr:rowOff>
    </xdr:from>
    <xdr:ext cx="2639120" cy="436786"/>
    <xdr:sp macro="" textlink="">
      <xdr:nvSpPr>
        <xdr:cNvPr id="3" name="TextBox 2"/>
        <xdr:cNvSpPr txBox="1"/>
      </xdr:nvSpPr>
      <xdr:spPr>
        <a:xfrm>
          <a:off x="2099447" y="2695575"/>
          <a:ext cx="263912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100"/>
            <a:t>Вид сверху</a:t>
          </a:r>
        </a:p>
        <a:p>
          <a:pPr algn="ctr"/>
          <a:r>
            <a:rPr lang="ru-RU" sz="1100">
              <a:solidFill>
                <a:srgbClr val="00B050"/>
              </a:solidFill>
            </a:rPr>
            <a:t>ВЫБЕРИТЕ МОДУЛИ В КВАДРАТАХ НИЖЕ</a:t>
          </a:r>
        </a:p>
      </xdr:txBody>
    </xdr:sp>
    <xdr:clientData/>
  </xdr:oneCellAnchor>
  <xdr:twoCellAnchor editAs="oneCell">
    <xdr:from>
      <xdr:col>36</xdr:col>
      <xdr:colOff>1242731</xdr:colOff>
      <xdr:row>16</xdr:row>
      <xdr:rowOff>346822</xdr:rowOff>
    </xdr:from>
    <xdr:to>
      <xdr:col>36</xdr:col>
      <xdr:colOff>6547586</xdr:colOff>
      <xdr:row>46</xdr:row>
      <xdr:rowOff>123825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15" t="7300" r="19318" b="3150"/>
        <a:stretch/>
      </xdr:blipFill>
      <xdr:spPr>
        <a:xfrm>
          <a:off x="8310281" y="3461497"/>
          <a:ext cx="5304855" cy="4320428"/>
        </a:xfrm>
        <a:prstGeom prst="rect">
          <a:avLst/>
        </a:prstGeom>
      </xdr:spPr>
    </xdr:pic>
    <xdr:clientData/>
  </xdr:twoCellAnchor>
  <xdr:twoCellAnchor>
    <xdr:from>
      <xdr:col>36</xdr:col>
      <xdr:colOff>1397042</xdr:colOff>
      <xdr:row>34</xdr:row>
      <xdr:rowOff>177090</xdr:rowOff>
    </xdr:from>
    <xdr:to>
      <xdr:col>36</xdr:col>
      <xdr:colOff>1577042</xdr:colOff>
      <xdr:row>35</xdr:row>
      <xdr:rowOff>166590</xdr:rowOff>
    </xdr:to>
    <xdr:sp macro="" textlink="">
      <xdr:nvSpPr>
        <xdr:cNvPr id="6" name="Овал 5"/>
        <xdr:cNvSpPr/>
      </xdr:nvSpPr>
      <xdr:spPr>
        <a:xfrm>
          <a:off x="8471861" y="5086852"/>
          <a:ext cx="180000" cy="180626"/>
        </a:xfrm>
        <a:prstGeom prst="ellipse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36</xdr:col>
      <xdr:colOff>171450</xdr:colOff>
      <xdr:row>14</xdr:row>
      <xdr:rowOff>76200</xdr:rowOff>
    </xdr:from>
    <xdr:ext cx="2533194" cy="1313565"/>
    <xdr:sp macro="" textlink="">
      <xdr:nvSpPr>
        <xdr:cNvPr id="11" name="TextBox 10"/>
        <xdr:cNvSpPr txBox="1"/>
      </xdr:nvSpPr>
      <xdr:spPr>
        <a:xfrm>
          <a:off x="7239000" y="2809875"/>
          <a:ext cx="2533194" cy="1313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1 - Столешница</a:t>
          </a:r>
        </a:p>
        <a:p>
          <a:r>
            <a:rPr lang="ru-RU" sz="1100"/>
            <a:t>2 - Перегородка боковая глухая левая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3 - Перегородка боковая глухая правая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4 - Перегородка боковая проходная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5 - Задняя стенка глухая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6 - Задняя стенка проходная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200"/>
        </a:p>
      </xdr:txBody>
    </xdr:sp>
    <xdr:clientData/>
  </xdr:oneCellAnchor>
  <xdr:twoCellAnchor>
    <xdr:from>
      <xdr:col>36</xdr:col>
      <xdr:colOff>2589429</xdr:colOff>
      <xdr:row>22</xdr:row>
      <xdr:rowOff>45299</xdr:rowOff>
    </xdr:from>
    <xdr:to>
      <xdr:col>36</xdr:col>
      <xdr:colOff>2769429</xdr:colOff>
      <xdr:row>23</xdr:row>
      <xdr:rowOff>168745</xdr:rowOff>
    </xdr:to>
    <xdr:sp macro="" textlink="">
      <xdr:nvSpPr>
        <xdr:cNvPr id="43" name="Овал 42"/>
        <xdr:cNvSpPr/>
      </xdr:nvSpPr>
      <xdr:spPr>
        <a:xfrm>
          <a:off x="9647603" y="4324108"/>
          <a:ext cx="180000" cy="179256"/>
        </a:xfrm>
        <a:prstGeom prst="ellipse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36</xdr:col>
      <xdr:colOff>3720373</xdr:colOff>
      <xdr:row>16</xdr:row>
      <xdr:rowOff>543724</xdr:rowOff>
    </xdr:from>
    <xdr:to>
      <xdr:col>36</xdr:col>
      <xdr:colOff>3900373</xdr:colOff>
      <xdr:row>21</xdr:row>
      <xdr:rowOff>131389</xdr:rowOff>
    </xdr:to>
    <xdr:sp macro="" textlink="">
      <xdr:nvSpPr>
        <xdr:cNvPr id="44" name="Овал 43"/>
        <xdr:cNvSpPr/>
      </xdr:nvSpPr>
      <xdr:spPr>
        <a:xfrm>
          <a:off x="10778547" y="3657953"/>
          <a:ext cx="180000" cy="179256"/>
        </a:xfrm>
        <a:prstGeom prst="ellipse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36</xdr:col>
      <xdr:colOff>2644942</xdr:colOff>
      <xdr:row>35</xdr:row>
      <xdr:rowOff>7795</xdr:rowOff>
    </xdr:from>
    <xdr:to>
      <xdr:col>36</xdr:col>
      <xdr:colOff>2824942</xdr:colOff>
      <xdr:row>35</xdr:row>
      <xdr:rowOff>187051</xdr:rowOff>
    </xdr:to>
    <xdr:sp macro="" textlink="">
      <xdr:nvSpPr>
        <xdr:cNvPr id="45" name="Овал 44"/>
        <xdr:cNvSpPr/>
      </xdr:nvSpPr>
      <xdr:spPr>
        <a:xfrm>
          <a:off x="9703116" y="5105158"/>
          <a:ext cx="180000" cy="179256"/>
        </a:xfrm>
        <a:prstGeom prst="ellipse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36</xdr:col>
      <xdr:colOff>3790769</xdr:colOff>
      <xdr:row>23</xdr:row>
      <xdr:rowOff>96943</xdr:rowOff>
    </xdr:from>
    <xdr:to>
      <xdr:col>36</xdr:col>
      <xdr:colOff>3970769</xdr:colOff>
      <xdr:row>23</xdr:row>
      <xdr:rowOff>276199</xdr:rowOff>
    </xdr:to>
    <xdr:sp macro="" textlink="">
      <xdr:nvSpPr>
        <xdr:cNvPr id="46" name="Овал 45"/>
        <xdr:cNvSpPr/>
      </xdr:nvSpPr>
      <xdr:spPr>
        <a:xfrm>
          <a:off x="10848943" y="4431562"/>
          <a:ext cx="180000" cy="179256"/>
        </a:xfrm>
        <a:prstGeom prst="ellipse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36</xdr:col>
      <xdr:colOff>3191587</xdr:colOff>
      <xdr:row>35</xdr:row>
      <xdr:rowOff>338640</xdr:rowOff>
    </xdr:from>
    <xdr:to>
      <xdr:col>36</xdr:col>
      <xdr:colOff>3371587</xdr:colOff>
      <xdr:row>35</xdr:row>
      <xdr:rowOff>517896</xdr:rowOff>
    </xdr:to>
    <xdr:sp macro="" textlink="">
      <xdr:nvSpPr>
        <xdr:cNvPr id="47" name="Овал 46"/>
        <xdr:cNvSpPr/>
      </xdr:nvSpPr>
      <xdr:spPr>
        <a:xfrm>
          <a:off x="10249761" y="5436003"/>
          <a:ext cx="180000" cy="179256"/>
        </a:xfrm>
        <a:prstGeom prst="ellipse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36</xdr:col>
      <xdr:colOff>4419270</xdr:colOff>
      <xdr:row>23</xdr:row>
      <xdr:rowOff>353374</xdr:rowOff>
    </xdr:from>
    <xdr:to>
      <xdr:col>36</xdr:col>
      <xdr:colOff>4599270</xdr:colOff>
      <xdr:row>23</xdr:row>
      <xdr:rowOff>532630</xdr:rowOff>
    </xdr:to>
    <xdr:sp macro="" textlink="">
      <xdr:nvSpPr>
        <xdr:cNvPr id="48" name="Овал 47"/>
        <xdr:cNvSpPr/>
      </xdr:nvSpPr>
      <xdr:spPr>
        <a:xfrm>
          <a:off x="11477444" y="4687993"/>
          <a:ext cx="180000" cy="179256"/>
        </a:xfrm>
        <a:prstGeom prst="ellipse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36</xdr:col>
      <xdr:colOff>5725088</xdr:colOff>
      <xdr:row>35</xdr:row>
      <xdr:rowOff>524377</xdr:rowOff>
    </xdr:from>
    <xdr:to>
      <xdr:col>36</xdr:col>
      <xdr:colOff>5905088</xdr:colOff>
      <xdr:row>36</xdr:row>
      <xdr:rowOff>74834</xdr:rowOff>
    </xdr:to>
    <xdr:sp macro="" textlink="">
      <xdr:nvSpPr>
        <xdr:cNvPr id="49" name="Овал 48"/>
        <xdr:cNvSpPr/>
      </xdr:nvSpPr>
      <xdr:spPr>
        <a:xfrm>
          <a:off x="12783262" y="5621740"/>
          <a:ext cx="180000" cy="179256"/>
        </a:xfrm>
        <a:prstGeom prst="ellipse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36</xdr:col>
      <xdr:colOff>5029168</xdr:colOff>
      <xdr:row>36</xdr:row>
      <xdr:rowOff>193086</xdr:rowOff>
    </xdr:from>
    <xdr:to>
      <xdr:col>36</xdr:col>
      <xdr:colOff>5209168</xdr:colOff>
      <xdr:row>37</xdr:row>
      <xdr:rowOff>171424</xdr:rowOff>
    </xdr:to>
    <xdr:sp macro="" textlink="">
      <xdr:nvSpPr>
        <xdr:cNvPr id="50" name="Овал 49"/>
        <xdr:cNvSpPr/>
      </xdr:nvSpPr>
      <xdr:spPr>
        <a:xfrm>
          <a:off x="12087342" y="5919248"/>
          <a:ext cx="180000" cy="179256"/>
        </a:xfrm>
        <a:prstGeom prst="ellipse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36</xdr:col>
      <xdr:colOff>6182437</xdr:colOff>
      <xdr:row>35</xdr:row>
      <xdr:rowOff>58992</xdr:rowOff>
    </xdr:from>
    <xdr:to>
      <xdr:col>36</xdr:col>
      <xdr:colOff>6362437</xdr:colOff>
      <xdr:row>35</xdr:row>
      <xdr:rowOff>238248</xdr:rowOff>
    </xdr:to>
    <xdr:sp macro="" textlink="">
      <xdr:nvSpPr>
        <xdr:cNvPr id="51" name="Овал 50"/>
        <xdr:cNvSpPr/>
      </xdr:nvSpPr>
      <xdr:spPr>
        <a:xfrm>
          <a:off x="13240611" y="5156355"/>
          <a:ext cx="180000" cy="179256"/>
        </a:xfrm>
        <a:prstGeom prst="ellipse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36</xdr:col>
      <xdr:colOff>2604783</xdr:colOff>
      <xdr:row>34</xdr:row>
      <xdr:rowOff>140110</xdr:rowOff>
    </xdr:from>
    <xdr:ext cx="262636" cy="280205"/>
    <xdr:sp macro="" textlink="">
      <xdr:nvSpPr>
        <xdr:cNvPr id="52" name="TextBox 51"/>
        <xdr:cNvSpPr txBox="1"/>
      </xdr:nvSpPr>
      <xdr:spPr>
        <a:xfrm>
          <a:off x="9662957" y="5047717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36</xdr:col>
      <xdr:colOff>3750610</xdr:colOff>
      <xdr:row>23</xdr:row>
      <xdr:rowOff>35781</xdr:rowOff>
    </xdr:from>
    <xdr:ext cx="262636" cy="280205"/>
    <xdr:sp macro="" textlink="">
      <xdr:nvSpPr>
        <xdr:cNvPr id="53" name="TextBox 52"/>
        <xdr:cNvSpPr txBox="1"/>
      </xdr:nvSpPr>
      <xdr:spPr>
        <a:xfrm>
          <a:off x="10808784" y="4370400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36</xdr:col>
      <xdr:colOff>1354924</xdr:colOff>
      <xdr:row>34</xdr:row>
      <xdr:rowOff>125525</xdr:rowOff>
    </xdr:from>
    <xdr:ext cx="262636" cy="280205"/>
    <xdr:sp macro="" textlink="">
      <xdr:nvSpPr>
        <xdr:cNvPr id="7" name="TextBox 6"/>
        <xdr:cNvSpPr txBox="1"/>
      </xdr:nvSpPr>
      <xdr:spPr>
        <a:xfrm>
          <a:off x="8413098" y="5033132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 b="1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36</xdr:col>
      <xdr:colOff>5693115</xdr:colOff>
      <xdr:row>35</xdr:row>
      <xdr:rowOff>471401</xdr:rowOff>
    </xdr:from>
    <xdr:ext cx="262636" cy="280205"/>
    <xdr:sp macro="" textlink="">
      <xdr:nvSpPr>
        <xdr:cNvPr id="38" name="TextBox 37"/>
        <xdr:cNvSpPr txBox="1"/>
      </xdr:nvSpPr>
      <xdr:spPr>
        <a:xfrm>
          <a:off x="12751289" y="5568764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 b="1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36</xdr:col>
      <xdr:colOff>4993475</xdr:colOff>
      <xdr:row>36</xdr:row>
      <xdr:rowOff>140110</xdr:rowOff>
    </xdr:from>
    <xdr:ext cx="262636" cy="280205"/>
    <xdr:sp macro="" textlink="">
      <xdr:nvSpPr>
        <xdr:cNvPr id="39" name="TextBox 38"/>
        <xdr:cNvSpPr txBox="1"/>
      </xdr:nvSpPr>
      <xdr:spPr>
        <a:xfrm>
          <a:off x="12051649" y="5866272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36</xdr:col>
      <xdr:colOff>2545103</xdr:colOff>
      <xdr:row>21</xdr:row>
      <xdr:rowOff>560399</xdr:rowOff>
    </xdr:from>
    <xdr:ext cx="262636" cy="280205"/>
    <xdr:sp macro="" textlink="">
      <xdr:nvSpPr>
        <xdr:cNvPr id="40" name="TextBox 39"/>
        <xdr:cNvSpPr txBox="1"/>
      </xdr:nvSpPr>
      <xdr:spPr>
        <a:xfrm>
          <a:off x="9603277" y="4266219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 b="1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36</xdr:col>
      <xdr:colOff>4379261</xdr:colOff>
      <xdr:row>23</xdr:row>
      <xdr:rowOff>303522</xdr:rowOff>
    </xdr:from>
    <xdr:ext cx="262636" cy="280205"/>
    <xdr:sp macro="" textlink="">
      <xdr:nvSpPr>
        <xdr:cNvPr id="41" name="TextBox 40"/>
        <xdr:cNvSpPr txBox="1"/>
      </xdr:nvSpPr>
      <xdr:spPr>
        <a:xfrm>
          <a:off x="11437435" y="4638141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 b="1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36</xdr:col>
      <xdr:colOff>3158720</xdr:colOff>
      <xdr:row>35</xdr:row>
      <xdr:rowOff>284770</xdr:rowOff>
    </xdr:from>
    <xdr:ext cx="262636" cy="280205"/>
    <xdr:sp macro="" textlink="">
      <xdr:nvSpPr>
        <xdr:cNvPr id="42" name="TextBox 41"/>
        <xdr:cNvSpPr txBox="1"/>
      </xdr:nvSpPr>
      <xdr:spPr>
        <a:xfrm>
          <a:off x="10216894" y="5382133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 b="1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36</xdr:col>
      <xdr:colOff>3679918</xdr:colOff>
      <xdr:row>16</xdr:row>
      <xdr:rowOff>489707</xdr:rowOff>
    </xdr:from>
    <xdr:ext cx="262636" cy="280205"/>
    <xdr:sp macro="" textlink="">
      <xdr:nvSpPr>
        <xdr:cNvPr id="54" name="TextBox 53"/>
        <xdr:cNvSpPr txBox="1"/>
      </xdr:nvSpPr>
      <xdr:spPr>
        <a:xfrm>
          <a:off x="10738092" y="3603936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 b="1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36</xdr:col>
      <xdr:colOff>6143320</xdr:colOff>
      <xdr:row>34</xdr:row>
      <xdr:rowOff>188628</xdr:rowOff>
    </xdr:from>
    <xdr:ext cx="262636" cy="280205"/>
    <xdr:sp macro="" textlink="">
      <xdr:nvSpPr>
        <xdr:cNvPr id="55" name="TextBox 54"/>
        <xdr:cNvSpPr txBox="1"/>
      </xdr:nvSpPr>
      <xdr:spPr>
        <a:xfrm>
          <a:off x="13201494" y="5096235"/>
          <a:ext cx="262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 b="1">
              <a:solidFill>
                <a:schemeClr val="bg1"/>
              </a:solidFill>
            </a:rPr>
            <a:t>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390307</xdr:colOff>
      <xdr:row>33</xdr:row>
      <xdr:rowOff>87508</xdr:rowOff>
    </xdr:from>
    <xdr:to>
      <xdr:col>3</xdr:col>
      <xdr:colOff>575209</xdr:colOff>
      <xdr:row>33</xdr:row>
      <xdr:rowOff>458984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307" y="7526533"/>
          <a:ext cx="184902" cy="371476"/>
        </a:xfrm>
        <a:prstGeom prst="rect">
          <a:avLst/>
        </a:prstGeom>
      </xdr:spPr>
    </xdr:pic>
    <xdr:clientData/>
  </xdr:twoCellAnchor>
  <xdr:twoCellAnchor editAs="oneCell">
    <xdr:from>
      <xdr:col>3</xdr:col>
      <xdr:colOff>374916</xdr:colOff>
      <xdr:row>32</xdr:row>
      <xdr:rowOff>64349</xdr:rowOff>
    </xdr:from>
    <xdr:to>
      <xdr:col>3</xdr:col>
      <xdr:colOff>590600</xdr:colOff>
      <xdr:row>32</xdr:row>
      <xdr:rowOff>497667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6916" y="6941399"/>
          <a:ext cx="215684" cy="433318"/>
        </a:xfrm>
        <a:prstGeom prst="rect">
          <a:avLst/>
        </a:prstGeom>
      </xdr:spPr>
    </xdr:pic>
    <xdr:clientData/>
  </xdr:twoCellAnchor>
  <xdr:twoCellAnchor editAs="oneCell">
    <xdr:from>
      <xdr:col>3</xdr:col>
      <xdr:colOff>151860</xdr:colOff>
      <xdr:row>28</xdr:row>
      <xdr:rowOff>136881</xdr:rowOff>
    </xdr:from>
    <xdr:to>
      <xdr:col>3</xdr:col>
      <xdr:colOff>813657</xdr:colOff>
      <xdr:row>28</xdr:row>
      <xdr:rowOff>432807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3860" y="4766031"/>
          <a:ext cx="661797" cy="295926"/>
        </a:xfrm>
        <a:prstGeom prst="rect">
          <a:avLst/>
        </a:prstGeom>
      </xdr:spPr>
    </xdr:pic>
    <xdr:clientData/>
  </xdr:twoCellAnchor>
  <xdr:twoCellAnchor editAs="oneCell">
    <xdr:from>
      <xdr:col>3</xdr:col>
      <xdr:colOff>100166</xdr:colOff>
      <xdr:row>29</xdr:row>
      <xdr:rowOff>117898</xdr:rowOff>
    </xdr:from>
    <xdr:to>
      <xdr:col>3</xdr:col>
      <xdr:colOff>885824</xdr:colOff>
      <xdr:row>29</xdr:row>
      <xdr:rowOff>466725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166" y="5309023"/>
          <a:ext cx="785658" cy="348827"/>
        </a:xfrm>
        <a:prstGeom prst="rect">
          <a:avLst/>
        </a:prstGeom>
      </xdr:spPr>
    </xdr:pic>
    <xdr:clientData/>
  </xdr:twoCellAnchor>
  <xdr:twoCellAnchor editAs="oneCell">
    <xdr:from>
      <xdr:col>3</xdr:col>
      <xdr:colOff>374916</xdr:colOff>
      <xdr:row>30</xdr:row>
      <xdr:rowOff>65656</xdr:rowOff>
    </xdr:from>
    <xdr:to>
      <xdr:col>3</xdr:col>
      <xdr:colOff>590600</xdr:colOff>
      <xdr:row>30</xdr:row>
      <xdr:rowOff>498974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6916" y="5818756"/>
          <a:ext cx="215684" cy="433318"/>
        </a:xfrm>
        <a:prstGeom prst="rect">
          <a:avLst/>
        </a:prstGeom>
      </xdr:spPr>
    </xdr:pic>
    <xdr:clientData/>
  </xdr:twoCellAnchor>
  <xdr:twoCellAnchor editAs="oneCell">
    <xdr:from>
      <xdr:col>3</xdr:col>
      <xdr:colOff>374916</xdr:colOff>
      <xdr:row>31</xdr:row>
      <xdr:rowOff>60240</xdr:rowOff>
    </xdr:from>
    <xdr:to>
      <xdr:col>3</xdr:col>
      <xdr:colOff>590600</xdr:colOff>
      <xdr:row>31</xdr:row>
      <xdr:rowOff>493558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6916" y="6375315"/>
          <a:ext cx="215684" cy="433318"/>
        </a:xfrm>
        <a:prstGeom prst="rect">
          <a:avLst/>
        </a:prstGeom>
      </xdr:spPr>
    </xdr:pic>
    <xdr:clientData/>
  </xdr:twoCellAnchor>
  <xdr:twoCellAnchor editAs="oneCell">
    <xdr:from>
      <xdr:col>3</xdr:col>
      <xdr:colOff>374916</xdr:colOff>
      <xdr:row>36</xdr:row>
      <xdr:rowOff>61875</xdr:rowOff>
    </xdr:from>
    <xdr:to>
      <xdr:col>3</xdr:col>
      <xdr:colOff>590600</xdr:colOff>
      <xdr:row>36</xdr:row>
      <xdr:rowOff>495193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6916" y="9186825"/>
          <a:ext cx="215684" cy="433318"/>
        </a:xfrm>
        <a:prstGeom prst="rect">
          <a:avLst/>
        </a:prstGeom>
      </xdr:spPr>
    </xdr:pic>
    <xdr:clientData/>
  </xdr:twoCellAnchor>
  <xdr:twoCellAnchor editAs="oneCell">
    <xdr:from>
      <xdr:col>3</xdr:col>
      <xdr:colOff>374916</xdr:colOff>
      <xdr:row>34</xdr:row>
      <xdr:rowOff>67875</xdr:rowOff>
    </xdr:from>
    <xdr:to>
      <xdr:col>3</xdr:col>
      <xdr:colOff>590600</xdr:colOff>
      <xdr:row>34</xdr:row>
      <xdr:rowOff>501193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6916" y="8068875"/>
          <a:ext cx="215684" cy="433318"/>
        </a:xfrm>
        <a:prstGeom prst="rect">
          <a:avLst/>
        </a:prstGeom>
      </xdr:spPr>
    </xdr:pic>
    <xdr:clientData/>
  </xdr:twoCellAnchor>
  <xdr:twoCellAnchor editAs="oneCell">
    <xdr:from>
      <xdr:col>3</xdr:col>
      <xdr:colOff>390307</xdr:colOff>
      <xdr:row>35</xdr:row>
      <xdr:rowOff>91034</xdr:rowOff>
    </xdr:from>
    <xdr:to>
      <xdr:col>3</xdr:col>
      <xdr:colOff>575209</xdr:colOff>
      <xdr:row>35</xdr:row>
      <xdr:rowOff>462510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307" y="8654009"/>
          <a:ext cx="184902" cy="371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14"/>
  <sheetViews>
    <sheetView showGridLines="0" tabSelected="1" zoomScaleNormal="100" workbookViewId="0">
      <selection activeCell="D22" sqref="D22"/>
    </sheetView>
  </sheetViews>
  <sheetFormatPr defaultColWidth="9.109375" defaultRowHeight="14.4" x14ac:dyDescent="0.3"/>
  <cols>
    <col min="1" max="1" width="3.109375" style="21" customWidth="1"/>
    <col min="2" max="2" width="2.6640625" style="21" customWidth="1"/>
    <col min="3" max="3" width="0.88671875" style="21" customWidth="1"/>
    <col min="4" max="4" width="9.109375" style="21"/>
    <col min="5" max="5" width="0.88671875" style="21" customWidth="1"/>
    <col min="6" max="6" width="9.109375" style="21"/>
    <col min="7" max="7" width="0.88671875" style="21" customWidth="1"/>
    <col min="8" max="8" width="9.109375" style="21"/>
    <col min="9" max="9" width="0.88671875" style="21" customWidth="1"/>
    <col min="10" max="10" width="9.109375" style="21"/>
    <col min="11" max="11" width="0.88671875" style="21" customWidth="1"/>
    <col min="12" max="12" width="9.109375" style="21"/>
    <col min="13" max="13" width="0.88671875" style="21" customWidth="1"/>
    <col min="14" max="14" width="9.109375" style="21"/>
    <col min="15" max="15" width="0.88671875" style="21" customWidth="1"/>
    <col min="16" max="16" width="9.109375" style="21"/>
    <col min="17" max="17" width="0.88671875" style="21" customWidth="1"/>
    <col min="18" max="18" width="9.109375" style="21"/>
    <col min="19" max="19" width="0.88671875" style="21" customWidth="1"/>
    <col min="20" max="20" width="9.109375" style="21"/>
    <col min="21" max="21" width="0.88671875" style="21" customWidth="1"/>
    <col min="22" max="22" width="3.109375" style="21" customWidth="1"/>
    <col min="23" max="23" width="6.109375" style="21" customWidth="1"/>
    <col min="24" max="24" width="3.109375" style="21" hidden="1" customWidth="1"/>
    <col min="25" max="25" width="10.6640625" style="21" hidden="1" customWidth="1"/>
    <col min="26" max="26" width="3.33203125" style="21" hidden="1" customWidth="1"/>
    <col min="27" max="35" width="9.88671875" style="52" hidden="1" customWidth="1"/>
    <col min="36" max="36" width="9.109375" style="21" hidden="1" customWidth="1"/>
    <col min="37" max="37" width="116.33203125" style="21" customWidth="1"/>
    <col min="38" max="60" width="9.109375" style="21" customWidth="1"/>
    <col min="61" max="63" width="9.109375" style="21"/>
    <col min="64" max="64" width="15.6640625" style="21" customWidth="1"/>
    <col min="65" max="65" width="9.109375" style="21"/>
    <col min="66" max="66" width="15" style="21" customWidth="1"/>
    <col min="67" max="16384" width="9.109375" style="21"/>
  </cols>
  <sheetData>
    <row r="1" spans="2:37" ht="15" customHeight="1" x14ac:dyDescent="0.3">
      <c r="B1" s="182" t="s">
        <v>99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  <c r="W1" s="51"/>
      <c r="X1" s="51"/>
      <c r="Y1" s="51"/>
    </row>
    <row r="2" spans="2:37" ht="15" thickBot="1" x14ac:dyDescent="0.35"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7"/>
      <c r="W2" s="51"/>
      <c r="X2" s="51"/>
      <c r="Y2" s="51"/>
    </row>
    <row r="3" spans="2:37" ht="15" thickBot="1" x14ac:dyDescent="0.35"/>
    <row r="4" spans="2:37" ht="15" thickBot="1" x14ac:dyDescent="0.35">
      <c r="B4" s="164" t="s">
        <v>29</v>
      </c>
      <c r="C4" s="165"/>
      <c r="D4" s="165"/>
      <c r="E4" s="165"/>
      <c r="F4" s="165"/>
      <c r="G4" s="165"/>
      <c r="H4" s="165"/>
      <c r="I4" s="165"/>
      <c r="J4" s="166"/>
      <c r="L4" s="153" t="s">
        <v>23</v>
      </c>
      <c r="M4" s="154"/>
      <c r="N4" s="154"/>
      <c r="O4" s="155"/>
      <c r="P4" s="188"/>
      <c r="Q4" s="189"/>
      <c r="R4" s="189"/>
      <c r="S4" s="189"/>
      <c r="T4" s="189"/>
      <c r="U4" s="189"/>
      <c r="V4" s="190"/>
      <c r="W4" s="53"/>
      <c r="X4" s="53"/>
      <c r="Y4" s="53"/>
      <c r="AK4" s="46" t="s">
        <v>64</v>
      </c>
    </row>
    <row r="5" spans="2:37" x14ac:dyDescent="0.3">
      <c r="B5" s="167"/>
      <c r="C5" s="168"/>
      <c r="D5" s="168"/>
      <c r="E5" s="168"/>
      <c r="F5" s="168"/>
      <c r="G5" s="168"/>
      <c r="H5" s="168"/>
      <c r="I5" s="168"/>
      <c r="J5" s="169"/>
      <c r="L5" s="210" t="s">
        <v>24</v>
      </c>
      <c r="M5" s="211"/>
      <c r="N5" s="211"/>
      <c r="O5" s="212"/>
      <c r="P5" s="191"/>
      <c r="Q5" s="192"/>
      <c r="R5" s="192"/>
      <c r="S5" s="192"/>
      <c r="T5" s="192"/>
      <c r="U5" s="192"/>
      <c r="V5" s="193"/>
      <c r="W5" s="53"/>
      <c r="X5" s="53"/>
      <c r="Y5" s="53"/>
      <c r="AK5" s="35" t="s">
        <v>70</v>
      </c>
    </row>
    <row r="6" spans="2:37" x14ac:dyDescent="0.3">
      <c r="B6" s="167"/>
      <c r="C6" s="168"/>
      <c r="D6" s="168"/>
      <c r="E6" s="168"/>
      <c r="F6" s="168"/>
      <c r="G6" s="168"/>
      <c r="H6" s="168"/>
      <c r="I6" s="168"/>
      <c r="J6" s="169"/>
      <c r="L6" s="210" t="s">
        <v>25</v>
      </c>
      <c r="M6" s="211"/>
      <c r="N6" s="211"/>
      <c r="O6" s="212"/>
      <c r="P6" s="191"/>
      <c r="Q6" s="192"/>
      <c r="R6" s="192"/>
      <c r="S6" s="192"/>
      <c r="T6" s="192"/>
      <c r="U6" s="192"/>
      <c r="V6" s="193"/>
      <c r="W6" s="53"/>
      <c r="X6" s="53"/>
      <c r="Y6" s="53"/>
      <c r="AK6" s="32" t="s">
        <v>66</v>
      </c>
    </row>
    <row r="7" spans="2:37" x14ac:dyDescent="0.3">
      <c r="B7" s="167"/>
      <c r="C7" s="168"/>
      <c r="D7" s="168"/>
      <c r="E7" s="168"/>
      <c r="F7" s="168"/>
      <c r="G7" s="168"/>
      <c r="H7" s="168"/>
      <c r="I7" s="168"/>
      <c r="J7" s="169"/>
      <c r="L7" s="210" t="s">
        <v>26</v>
      </c>
      <c r="M7" s="211"/>
      <c r="N7" s="211"/>
      <c r="O7" s="212"/>
      <c r="P7" s="191"/>
      <c r="Q7" s="192"/>
      <c r="R7" s="192"/>
      <c r="S7" s="192"/>
      <c r="T7" s="192"/>
      <c r="U7" s="192"/>
      <c r="V7" s="193"/>
      <c r="W7" s="53"/>
      <c r="X7" s="53"/>
      <c r="Y7" s="53"/>
      <c r="AK7" s="32" t="s">
        <v>75</v>
      </c>
    </row>
    <row r="8" spans="2:37" ht="15" thickBot="1" x14ac:dyDescent="0.35">
      <c r="B8" s="170"/>
      <c r="C8" s="171"/>
      <c r="D8" s="171"/>
      <c r="E8" s="171"/>
      <c r="F8" s="171"/>
      <c r="G8" s="171"/>
      <c r="H8" s="171"/>
      <c r="I8" s="171"/>
      <c r="J8" s="172"/>
      <c r="L8" s="213" t="s">
        <v>27</v>
      </c>
      <c r="M8" s="214"/>
      <c r="N8" s="214"/>
      <c r="O8" s="215"/>
      <c r="P8" s="194"/>
      <c r="Q8" s="195"/>
      <c r="R8" s="195"/>
      <c r="S8" s="195"/>
      <c r="T8" s="195"/>
      <c r="U8" s="195"/>
      <c r="V8" s="196"/>
      <c r="W8" s="53"/>
      <c r="X8" s="53"/>
      <c r="Y8" s="53"/>
      <c r="AK8" s="32" t="s">
        <v>67</v>
      </c>
    </row>
    <row r="9" spans="2:37" ht="15" thickBot="1" x14ac:dyDescent="0.35">
      <c r="C9" s="177"/>
      <c r="D9" s="177"/>
      <c r="E9" s="177"/>
      <c r="F9" s="177"/>
      <c r="G9" s="177"/>
      <c r="H9" s="177"/>
      <c r="I9" s="177"/>
      <c r="J9" s="177"/>
      <c r="L9" s="178"/>
      <c r="M9" s="178"/>
      <c r="N9" s="178"/>
      <c r="O9" s="178"/>
      <c r="P9" s="177"/>
      <c r="Q9" s="177"/>
      <c r="R9" s="177"/>
      <c r="S9" s="177"/>
      <c r="T9" s="177"/>
      <c r="U9" s="177"/>
      <c r="AK9" s="32" t="s">
        <v>68</v>
      </c>
    </row>
    <row r="10" spans="2:37" ht="15" thickBot="1" x14ac:dyDescent="0.35">
      <c r="C10" s="177"/>
      <c r="D10" s="177"/>
      <c r="E10" s="177"/>
      <c r="F10" s="177"/>
      <c r="G10" s="177"/>
      <c r="H10" s="177"/>
      <c r="I10" s="177"/>
      <c r="J10" s="177"/>
      <c r="L10" s="164" t="s">
        <v>74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6"/>
      <c r="W10" s="54"/>
      <c r="X10" s="54"/>
      <c r="Y10" s="54"/>
      <c r="AK10" s="32" t="s">
        <v>65</v>
      </c>
    </row>
    <row r="11" spans="2:37" x14ac:dyDescent="0.3">
      <c r="C11" s="177"/>
      <c r="D11" s="177"/>
      <c r="E11" s="177"/>
      <c r="F11" s="177"/>
      <c r="G11" s="177"/>
      <c r="H11" s="177"/>
      <c r="I11" s="177"/>
      <c r="J11" s="177"/>
      <c r="L11" s="153" t="s">
        <v>28</v>
      </c>
      <c r="M11" s="154"/>
      <c r="N11" s="154"/>
      <c r="O11" s="154"/>
      <c r="P11" s="201">
        <f>IF(OR(C34&lt;&gt;"",D34&lt;&gt;"",E34&lt;&gt;"",F34&lt;&gt;"",G34&lt;&gt;"",H34&lt;&gt;"",I34&lt;&gt;"",J34&lt;&gt;"",K34&lt;&gt;"",L34&lt;&gt;"",M34&lt;&gt;"",N34&lt;&gt;"",O34&lt;&gt;"",P34&lt;&gt;"",Q34&lt;&gt;"",R34&lt;&gt;"",T34&lt;&gt;"",U34&lt;&gt;""),C34+D34+E34+F34+G34+H34+I34+J34+K34+L34+M34+N34+O34+P34+Q34+R34+T34+U34,"")</f>
        <v>0</v>
      </c>
      <c r="Q11" s="202"/>
      <c r="R11" s="174" t="str">
        <f>IF(P11&lt;&gt;"","мм","")</f>
        <v>мм</v>
      </c>
      <c r="S11" s="174"/>
      <c r="T11" s="174"/>
      <c r="U11" s="174"/>
      <c r="V11" s="179"/>
      <c r="W11" s="55"/>
      <c r="X11" s="55"/>
      <c r="Y11" s="55"/>
      <c r="AK11" s="45" t="s">
        <v>73</v>
      </c>
    </row>
    <row r="12" spans="2:37" x14ac:dyDescent="0.3">
      <c r="C12" s="177"/>
      <c r="D12" s="177"/>
      <c r="E12" s="177"/>
      <c r="F12" s="177"/>
      <c r="G12" s="177"/>
      <c r="H12" s="177"/>
      <c r="I12" s="177"/>
      <c r="J12" s="177"/>
      <c r="L12" s="197" t="s">
        <v>34</v>
      </c>
      <c r="M12" s="198"/>
      <c r="N12" s="198"/>
      <c r="O12" s="198"/>
      <c r="P12" s="203">
        <f>IF(OR(D23=2,F23=2,H23=2,J23=2,L23=2,N23=2,P23=2,R23=2,T23=2),1800,910)</f>
        <v>910</v>
      </c>
      <c r="Q12" s="204"/>
      <c r="R12" s="180" t="str">
        <f>IF(P12&lt;&gt;"","мм","")</f>
        <v>мм</v>
      </c>
      <c r="S12" s="180"/>
      <c r="T12" s="180"/>
      <c r="U12" s="180"/>
      <c r="V12" s="181"/>
      <c r="W12" s="55"/>
      <c r="X12" s="55"/>
      <c r="Y12" s="55"/>
      <c r="AK12" s="106"/>
    </row>
    <row r="13" spans="2:37" ht="15" thickBot="1" x14ac:dyDescent="0.35">
      <c r="C13" s="177"/>
      <c r="D13" s="177"/>
      <c r="E13" s="177"/>
      <c r="F13" s="177"/>
      <c r="G13" s="177"/>
      <c r="H13" s="177"/>
      <c r="I13" s="177"/>
      <c r="J13" s="177"/>
      <c r="L13" s="199" t="s">
        <v>13</v>
      </c>
      <c r="M13" s="200"/>
      <c r="N13" s="200"/>
      <c r="O13" s="200"/>
      <c r="P13" s="205">
        <v>1200</v>
      </c>
      <c r="Q13" s="206"/>
      <c r="R13" s="208" t="str">
        <f>IF(P13&lt;&gt;"","мм","")</f>
        <v>мм</v>
      </c>
      <c r="S13" s="208"/>
      <c r="T13" s="208"/>
      <c r="U13" s="208"/>
      <c r="V13" s="209"/>
      <c r="W13" s="55"/>
      <c r="X13" s="55"/>
      <c r="Y13" s="55"/>
      <c r="AK13" s="107"/>
    </row>
    <row r="14" spans="2:37" x14ac:dyDescent="0.3">
      <c r="L14" s="53"/>
      <c r="M14" s="53"/>
      <c r="N14" s="53"/>
      <c r="O14" s="53"/>
      <c r="P14" s="56"/>
      <c r="Q14" s="56"/>
      <c r="R14" s="55"/>
      <c r="S14" s="55"/>
      <c r="T14" s="55"/>
      <c r="U14" s="55"/>
      <c r="AK14" s="108"/>
    </row>
    <row r="15" spans="2:37" x14ac:dyDescent="0.3"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55"/>
      <c r="AK15" s="32"/>
    </row>
    <row r="16" spans="2:37" x14ac:dyDescent="0.3"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55"/>
      <c r="AK16" s="32"/>
    </row>
    <row r="17" spans="1:64" ht="46.5" customHeight="1" x14ac:dyDescent="0.3"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5"/>
      <c r="AA17" s="58" t="s">
        <v>47</v>
      </c>
      <c r="AB17" s="58" t="s">
        <v>47</v>
      </c>
      <c r="AC17" s="58" t="s">
        <v>47</v>
      </c>
      <c r="AD17" s="58" t="s">
        <v>47</v>
      </c>
      <c r="AE17" s="58" t="s">
        <v>47</v>
      </c>
      <c r="AF17" s="58" t="s">
        <v>47</v>
      </c>
      <c r="AG17" s="58" t="s">
        <v>47</v>
      </c>
      <c r="AH17" s="58" t="s">
        <v>47</v>
      </c>
      <c r="AI17" s="58" t="s">
        <v>47</v>
      </c>
      <c r="AK17" s="34"/>
    </row>
    <row r="18" spans="1:64" hidden="1" x14ac:dyDescent="0.3">
      <c r="A18" s="21" t="s">
        <v>46</v>
      </c>
      <c r="D18" s="57">
        <f>IF(AND(D22&lt;&gt;"",C22=1),1,0)</f>
        <v>0</v>
      </c>
      <c r="E18" s="57"/>
      <c r="F18" s="57">
        <f>IF(AND(F22&lt;&gt;"",E22=1),1,0)</f>
        <v>0</v>
      </c>
      <c r="G18" s="57"/>
      <c r="H18" s="57">
        <f>IF(AND(H22&lt;&gt;"",G22=1),1,0)</f>
        <v>0</v>
      </c>
      <c r="I18" s="57"/>
      <c r="J18" s="57">
        <f>IF(AND(J22&lt;&gt;"",I22=1),1,0)</f>
        <v>0</v>
      </c>
      <c r="K18" s="57"/>
      <c r="L18" s="57">
        <f>IF(AND(L22&lt;&gt;"",K22=1),1,0)</f>
        <v>0</v>
      </c>
      <c r="M18" s="57"/>
      <c r="N18" s="57">
        <f>IF(AND(N22&lt;&gt;"",M22=1),1,0)</f>
        <v>0</v>
      </c>
      <c r="O18" s="57"/>
      <c r="P18" s="57">
        <f>IF(AND(P22&lt;&gt;"",O22=1),1,0)</f>
        <v>0</v>
      </c>
      <c r="Q18" s="57"/>
      <c r="R18" s="57">
        <f>IF(AND(R22&lt;&gt;"",Q22=1),1,0)</f>
        <v>0</v>
      </c>
      <c r="S18" s="57"/>
      <c r="T18" s="57">
        <f>IF(AND(T22&lt;&gt;"",S22=1),1,0)</f>
        <v>0</v>
      </c>
      <c r="U18" s="55"/>
      <c r="AK18" s="32"/>
    </row>
    <row r="19" spans="1:64" ht="15.75" hidden="1" customHeight="1" x14ac:dyDescent="0.3">
      <c r="A19" s="21" t="s">
        <v>45</v>
      </c>
      <c r="D19" s="59">
        <f>IF(AND(D22&lt;&gt;"",E22=1),1,0)</f>
        <v>0</v>
      </c>
      <c r="E19" s="59"/>
      <c r="F19" s="59">
        <f>IF(AND(F22&lt;&gt;"",G22=1),1,0)</f>
        <v>0</v>
      </c>
      <c r="G19" s="59"/>
      <c r="H19" s="59">
        <f>IF(AND(H22&lt;&gt;"",I22=1),1,0)</f>
        <v>0</v>
      </c>
      <c r="I19" s="59"/>
      <c r="J19" s="59">
        <f>IF(AND(J22&lt;&gt;"",K22=1),1,0)</f>
        <v>0</v>
      </c>
      <c r="K19" s="59"/>
      <c r="L19" s="59">
        <f>IF(AND(L22&lt;&gt;"",M22=1),1,0)</f>
        <v>0</v>
      </c>
      <c r="M19" s="59"/>
      <c r="N19" s="59">
        <f>IF(AND(N22&lt;&gt;"",O22=1),1,0)</f>
        <v>0</v>
      </c>
      <c r="O19" s="59"/>
      <c r="P19" s="59">
        <f>IF(AND(P22&lt;&gt;"",Q22=1),1,0)</f>
        <v>0</v>
      </c>
      <c r="Q19" s="59"/>
      <c r="R19" s="59">
        <f>IF(AND(R22&lt;&gt;"",S22=1),1,0)</f>
        <v>0</v>
      </c>
      <c r="S19" s="59"/>
      <c r="T19" s="59">
        <f>IF(AND(T22&lt;&gt;"",U22=1),1,0)</f>
        <v>0</v>
      </c>
      <c r="U19" s="55"/>
      <c r="AK19" s="32"/>
    </row>
    <row r="20" spans="1:64" s="60" customFormat="1" hidden="1" x14ac:dyDescent="0.3">
      <c r="D20" s="60">
        <f>IF(D22=$Y23,1,0)</f>
        <v>0</v>
      </c>
      <c r="E20" s="61">
        <f>IF(E22=2,1,0)</f>
        <v>0</v>
      </c>
      <c r="F20" s="60">
        <f>IF(F22=$Y23,1,0)</f>
        <v>0</v>
      </c>
      <c r="G20" s="61">
        <f>IF(G22=2,1,0)</f>
        <v>0</v>
      </c>
      <c r="H20" s="60">
        <f>IF(H22=$Y23,1,0)</f>
        <v>0</v>
      </c>
      <c r="I20" s="61">
        <f>IF(I22=2,1,0)</f>
        <v>0</v>
      </c>
      <c r="J20" s="60">
        <f>IF(J22=$Y23,1,0)</f>
        <v>0</v>
      </c>
      <c r="K20" s="61">
        <f>IF(K22=2,1,0)</f>
        <v>0</v>
      </c>
      <c r="L20" s="60">
        <f>IF(L22=$Y23,1,0)</f>
        <v>0</v>
      </c>
      <c r="M20" s="61">
        <f>IF(M22=2,1,0)</f>
        <v>0</v>
      </c>
      <c r="N20" s="60">
        <f>IF(N22=$Y23,1,0)</f>
        <v>0</v>
      </c>
      <c r="O20" s="61">
        <f>IF(O22=2,1,0)</f>
        <v>0</v>
      </c>
      <c r="P20" s="60">
        <f>IF(P22=$Y23,1,0)</f>
        <v>0</v>
      </c>
      <c r="Q20" s="61">
        <f>IF(Q22=2,1,0)</f>
        <v>0</v>
      </c>
      <c r="R20" s="60">
        <f>IF(R22=$Y23,1,0)</f>
        <v>0</v>
      </c>
      <c r="S20" s="61">
        <f>IF(S22=2,1,0)</f>
        <v>0</v>
      </c>
      <c r="T20" s="60">
        <f>IF(T22=$Y23,1,0)</f>
        <v>0</v>
      </c>
      <c r="U20" s="62"/>
      <c r="AA20" s="52"/>
      <c r="AB20" s="52"/>
      <c r="AC20" s="52"/>
      <c r="AD20" s="52"/>
      <c r="AE20" s="52"/>
      <c r="AF20" s="52"/>
      <c r="AG20" s="52"/>
      <c r="AH20" s="52"/>
      <c r="AI20" s="52"/>
      <c r="AK20" s="32"/>
      <c r="BK20" s="207"/>
      <c r="BL20" s="207"/>
    </row>
    <row r="21" spans="1:64" s="60" customFormat="1" hidden="1" x14ac:dyDescent="0.3">
      <c r="C21" s="60">
        <f>IF(C22=1,1,0)</f>
        <v>0</v>
      </c>
      <c r="D21" s="60">
        <f>IF(D22=$Y22,1,0)</f>
        <v>0</v>
      </c>
      <c r="E21" s="60">
        <f>IF(E22=1,1,0)</f>
        <v>0</v>
      </c>
      <c r="F21" s="60">
        <f>IF(F22=$Y22,1,0)</f>
        <v>0</v>
      </c>
      <c r="G21" s="60">
        <f>IF(G22=1,1,0)</f>
        <v>0</v>
      </c>
      <c r="H21" s="60">
        <f>IF(H22=$Y22,1,0)</f>
        <v>0</v>
      </c>
      <c r="I21" s="60">
        <f>IF(I22=1,1,0)</f>
        <v>0</v>
      </c>
      <c r="J21" s="60">
        <f>IF(J22=$Y22,1,0)</f>
        <v>0</v>
      </c>
      <c r="K21" s="60">
        <f>IF(K22=1,1,0)</f>
        <v>0</v>
      </c>
      <c r="L21" s="60">
        <f>IF(L22=$Y22,1,0)</f>
        <v>0</v>
      </c>
      <c r="M21" s="60">
        <f>IF(M22=1,1,0)</f>
        <v>0</v>
      </c>
      <c r="N21" s="60">
        <f>IF(N22=$Y22,1,0)</f>
        <v>0</v>
      </c>
      <c r="O21" s="60">
        <f>IF(O22=1,1,0)</f>
        <v>0</v>
      </c>
      <c r="P21" s="60">
        <f>IF(P22=$Y22,1,0)</f>
        <v>0</v>
      </c>
      <c r="Q21" s="60">
        <f>IF(Q22=1,1,0)</f>
        <v>0</v>
      </c>
      <c r="R21" s="60">
        <f>IF(R22=$Y22,1,0)</f>
        <v>0</v>
      </c>
      <c r="S21" s="60">
        <f>IF(S22=1,1,0)</f>
        <v>0</v>
      </c>
      <c r="T21" s="60">
        <f>IF(T22=$Y22,1,0)</f>
        <v>0</v>
      </c>
      <c r="U21" s="60">
        <f>IF(U22=1,1,0)</f>
        <v>0</v>
      </c>
      <c r="AA21" s="58" t="s">
        <v>47</v>
      </c>
      <c r="AB21" s="63" t="s">
        <v>47</v>
      </c>
      <c r="AC21" s="58" t="s">
        <v>47</v>
      </c>
      <c r="AD21" s="58" t="s">
        <v>47</v>
      </c>
      <c r="AE21" s="58" t="s">
        <v>47</v>
      </c>
      <c r="AF21" s="58" t="s">
        <v>47</v>
      </c>
      <c r="AG21" s="58" t="s">
        <v>47</v>
      </c>
      <c r="AH21" s="58" t="s">
        <v>47</v>
      </c>
      <c r="AI21" s="58" t="s">
        <v>47</v>
      </c>
      <c r="AK21" s="32"/>
      <c r="BK21" s="207"/>
      <c r="BL21" s="207"/>
    </row>
    <row r="22" spans="1:64" ht="45" customHeight="1" x14ac:dyDescent="0.3">
      <c r="C22" s="21" t="str">
        <f>IF(D22&lt;&gt;"",1,"")</f>
        <v/>
      </c>
      <c r="D22" s="31" t="s">
        <v>47</v>
      </c>
      <c r="E22" s="64" t="str">
        <f>IF(AND(D22&lt;&gt;"",F22=""),1,IF(AND(D22="",F22&lt;&gt;""),1,IF(AND(D22&lt;&gt;"",F22&lt;&gt;""),2,"")))</f>
        <v/>
      </c>
      <c r="F22" s="31" t="s">
        <v>47</v>
      </c>
      <c r="G22" s="64" t="str">
        <f>IF(AND(F22&lt;&gt;"",H22=""),1,IF(AND(F22="",H22&lt;&gt;""),1,IF(AND(F22&lt;&gt;"",H22&lt;&gt;""),2,"")))</f>
        <v/>
      </c>
      <c r="H22" s="31" t="s">
        <v>47</v>
      </c>
      <c r="I22" s="64" t="str">
        <f>IF(AND(H22&lt;&gt;"",J22=""),1,IF(AND(H22="",J22&lt;&gt;""),1,IF(AND(H22&lt;&gt;"",J22&lt;&gt;""),2,"")))</f>
        <v/>
      </c>
      <c r="J22" s="31" t="s">
        <v>47</v>
      </c>
      <c r="K22" s="64" t="str">
        <f>IF(AND(J22&lt;&gt;"",L22=""),1,IF(AND(J22="",L22&lt;&gt;""),1,IF(AND(J22&lt;&gt;"",L22&lt;&gt;""),2,"")))</f>
        <v/>
      </c>
      <c r="L22" s="31" t="s">
        <v>47</v>
      </c>
      <c r="M22" s="64" t="str">
        <f>IF(AND(L22&lt;&gt;"",N22=""),1,IF(AND(L22="",N22&lt;&gt;""),1,IF(AND(L22&lt;&gt;"",N22&lt;&gt;""),2,"")))</f>
        <v/>
      </c>
      <c r="N22" s="31" t="s">
        <v>47</v>
      </c>
      <c r="O22" s="64" t="str">
        <f>IF(AND(N22&lt;&gt;"",P22=""),1,IF(AND(N22="",P22&lt;&gt;""),1,IF(AND(N22&lt;&gt;"",P22&lt;&gt;""),2,"")))</f>
        <v/>
      </c>
      <c r="P22" s="31" t="s">
        <v>47</v>
      </c>
      <c r="Q22" s="64" t="str">
        <f>IF(AND(P22&lt;&gt;"",R22=""),1,IF(AND(P22="",R22&lt;&gt;""),1,IF(AND(P22&lt;&gt;"",R22&lt;&gt;""),2,"")))</f>
        <v/>
      </c>
      <c r="R22" s="31" t="s">
        <v>47</v>
      </c>
      <c r="S22" s="64" t="str">
        <f>IF(AND(R22&lt;&gt;"",T22=""),1,IF(AND(R22="",T22&lt;&gt;""),1,IF(AND(R22&lt;&gt;"",T22&lt;&gt;""),2,"")))</f>
        <v/>
      </c>
      <c r="T22" s="31" t="s">
        <v>47</v>
      </c>
      <c r="U22" s="21" t="str">
        <f>IF(T22&lt;&gt;"",1,"")</f>
        <v/>
      </c>
      <c r="Y22" s="65" t="s">
        <v>32</v>
      </c>
      <c r="AA22" s="66" t="str">
        <f>IF(D24=Y22,Y22,IF(D24="",Y22,""))</f>
        <v>Модуль 780</v>
      </c>
      <c r="AB22" s="66" t="str">
        <f>IF(F24=Y22,Y22,IF(F24="",Y22,""))</f>
        <v>Модуль 780</v>
      </c>
      <c r="AC22" s="66" t="str">
        <f>IF(H24=Y22,Y22,IF(H24="",Y22,""))</f>
        <v>Модуль 780</v>
      </c>
      <c r="AD22" s="66" t="str">
        <f>IF(J24=Y22,Y22,IF(J24="",Y22,""))</f>
        <v>Модуль 780</v>
      </c>
      <c r="AE22" s="66" t="str">
        <f>IF(L24=Y22,Y22,IF(L24="",Y22,""))</f>
        <v>Модуль 780</v>
      </c>
      <c r="AF22" s="66" t="str">
        <f>IF(N24=Y22,Y22,IF(N24="",Y22,""))</f>
        <v>Модуль 780</v>
      </c>
      <c r="AG22" s="66" t="str">
        <f>IF(P24=Y22,Y22,IF(P24="",Y22,""))</f>
        <v>Модуль 780</v>
      </c>
      <c r="AH22" s="66" t="str">
        <f>IF(R24=Y22,Y22,IF(R24="",Y22,""))</f>
        <v>Модуль 780</v>
      </c>
      <c r="AI22" s="66" t="str">
        <f>IF(T24=Y22,Y22,IF(T24="",Y22,""))</f>
        <v>Модуль 780</v>
      </c>
      <c r="AK22" s="34"/>
    </row>
    <row r="23" spans="1:64" ht="4.5" customHeight="1" x14ac:dyDescent="0.3">
      <c r="D23" s="67" t="str">
        <f>IF(AND(D22&lt;&gt;"",D24=""),1,IF(AND(D22="",D24&lt;&gt;""),1,IF(AND(D22&lt;&gt;"",D24&lt;&gt;""),2,"")))</f>
        <v/>
      </c>
      <c r="E23" s="67"/>
      <c r="F23" s="67" t="str">
        <f>IF(AND(F22&lt;&gt;"",F24=""),1,IF(AND(F22="",F24&lt;&gt;""),1,IF(AND(F22&lt;&gt;"",F24&lt;&gt;""),2,"")))</f>
        <v/>
      </c>
      <c r="G23" s="67"/>
      <c r="H23" s="67" t="str">
        <f>IF(AND(H22&lt;&gt;"",H24=""),1,IF(AND(H22="",H24&lt;&gt;""),1,IF(AND(H22&lt;&gt;"",H24&lt;&gt;""),2,"")))</f>
        <v/>
      </c>
      <c r="I23" s="67"/>
      <c r="J23" s="67" t="str">
        <f>IF(AND(J22&lt;&gt;"",J24=""),1,IF(AND(J22="",J24&lt;&gt;""),1,IF(AND(J22&lt;&gt;"",J24&lt;&gt;""),2,"")))</f>
        <v/>
      </c>
      <c r="K23" s="68"/>
      <c r="L23" s="67" t="str">
        <f>IF(AND(L22&lt;&gt;"",L24=""),1,IF(AND(L22="",L24&lt;&gt;""),1,IF(AND(L22&lt;&gt;"",L24&lt;&gt;""),2,"")))</f>
        <v/>
      </c>
      <c r="M23" s="68"/>
      <c r="N23" s="67" t="str">
        <f>IF(AND(N22&lt;&gt;"",N24=""),1,IF(AND(N22="",N24&lt;&gt;""),1,IF(AND(N22&lt;&gt;"",N24&lt;&gt;""),2,"")))</f>
        <v/>
      </c>
      <c r="O23" s="68"/>
      <c r="P23" s="67" t="str">
        <f>IF(AND(P22&lt;&gt;"",P24=""),1,IF(AND(P22="",P24&lt;&gt;""),1,IF(AND(P22&lt;&gt;"",P24&lt;&gt;""),2,"")))</f>
        <v/>
      </c>
      <c r="Q23" s="68"/>
      <c r="R23" s="67" t="str">
        <f>IF(AND(R22&lt;&gt;"",R24=""),1,IF(AND(R22="",R24&lt;&gt;""),1,IF(AND(R22&lt;&gt;"",R24&lt;&gt;""),2,"")))</f>
        <v/>
      </c>
      <c r="S23" s="68"/>
      <c r="T23" s="67" t="str">
        <f>IF(AND(T22&lt;&gt;"",T24=""),1,IF(AND(T22="",T24&lt;&gt;""),1,IF(AND(T22&lt;&gt;"",T24&lt;&gt;""),2,"")))</f>
        <v/>
      </c>
      <c r="Y23" s="65" t="s">
        <v>33</v>
      </c>
      <c r="AA23" s="66" t="str">
        <f>IF(D24=Y23,Y23,IF(D24="",Y23,""))</f>
        <v>Модуль 980</v>
      </c>
      <c r="AB23" s="66" t="str">
        <f>IF(F24=Y23,Y23,IF(F24="",Y23,""))</f>
        <v>Модуль 980</v>
      </c>
      <c r="AC23" s="66" t="str">
        <f>IF(H24=Y23,Y23,IF(H24="",Y23,""))</f>
        <v>Модуль 980</v>
      </c>
      <c r="AD23" s="66" t="str">
        <f>IF(J24=Y23,Y23,IF(J24="",Y23,""))</f>
        <v>Модуль 980</v>
      </c>
      <c r="AE23" s="66" t="str">
        <f>IF(L24=Y23,Y23,IF(L24="",Y23,""))</f>
        <v>Модуль 980</v>
      </c>
      <c r="AF23" s="66" t="str">
        <f>IF(N24=Y23,Y23,IF(N24="",Y23,""))</f>
        <v>Модуль 980</v>
      </c>
      <c r="AG23" s="66" t="str">
        <f>IF(P24=Y23,Y23,IF(P24="",Y23,""))</f>
        <v>Модуль 980</v>
      </c>
      <c r="AH23" s="66" t="str">
        <f>IF(R24=Y23,Y23,IF(R24="",Y23,""))</f>
        <v>Модуль 980</v>
      </c>
      <c r="AI23" s="66" t="str">
        <f>IF(T24=Y23,Y23,IF(T24="",Y23,""))</f>
        <v>Модуль 980</v>
      </c>
      <c r="AK23" s="32"/>
    </row>
    <row r="24" spans="1:64" ht="45" customHeight="1" x14ac:dyDescent="0.3">
      <c r="C24" s="21" t="str">
        <f>IF(D24&lt;&gt;"",1,"")</f>
        <v/>
      </c>
      <c r="D24" s="31" t="s">
        <v>47</v>
      </c>
      <c r="E24" s="64" t="str">
        <f>IF(AND(D24&lt;&gt;"",F24=""),1,IF(AND(D24="",F24&lt;&gt;""),1,IF(AND(D24&lt;&gt;"",F24&lt;&gt;""),2,"")))</f>
        <v/>
      </c>
      <c r="F24" s="31" t="s">
        <v>47</v>
      </c>
      <c r="G24" s="64" t="str">
        <f>IF(AND(F24&lt;&gt;"",H24=""),1,IF(AND(F24="",H24&lt;&gt;""),1,IF(AND(F24&lt;&gt;"",H24&lt;&gt;""),2,"")))</f>
        <v/>
      </c>
      <c r="H24" s="31" t="s">
        <v>47</v>
      </c>
      <c r="I24" s="64" t="str">
        <f>IF(AND(H24&lt;&gt;"",J24=""),1,IF(AND(H24="",J24&lt;&gt;""),1,IF(AND(H24&lt;&gt;"",J24&lt;&gt;""),2,"")))</f>
        <v/>
      </c>
      <c r="J24" s="31" t="s">
        <v>47</v>
      </c>
      <c r="K24" s="64" t="str">
        <f>IF(AND(J24&lt;&gt;"",L24=""),1,IF(AND(J24="",L24&lt;&gt;""),1,IF(AND(J24&lt;&gt;"",L24&lt;&gt;""),2,"")))</f>
        <v/>
      </c>
      <c r="L24" s="31" t="s">
        <v>47</v>
      </c>
      <c r="M24" s="64" t="str">
        <f>IF(AND(L24&lt;&gt;"",N24=""),1,IF(AND(L24="",N24&lt;&gt;""),1,IF(AND(L24&lt;&gt;"",N24&lt;&gt;""),2,"")))</f>
        <v/>
      </c>
      <c r="N24" s="31" t="s">
        <v>47</v>
      </c>
      <c r="O24" s="64" t="str">
        <f>IF(AND(N24&lt;&gt;"",P24=""),1,IF(AND(N24="",P24&lt;&gt;""),1,IF(AND(N24&lt;&gt;"",P24&lt;&gt;""),2,"")))</f>
        <v/>
      </c>
      <c r="P24" s="31" t="s">
        <v>47</v>
      </c>
      <c r="Q24" s="64" t="str">
        <f>IF(AND(P24&lt;&gt;"",R24=""),1,IF(AND(P24="",R24&lt;&gt;""),1,IF(AND(P24&lt;&gt;"",R24&lt;&gt;""),2,"")))</f>
        <v/>
      </c>
      <c r="R24" s="31" t="s">
        <v>47</v>
      </c>
      <c r="S24" s="64" t="str">
        <f>IF(AND(R24&lt;&gt;"",T24=""),1,IF(AND(R24="",T24&lt;&gt;""),1,IF(AND(R24&lt;&gt;"",T24&lt;&gt;""),2,"")))</f>
        <v/>
      </c>
      <c r="T24" s="31" t="s">
        <v>47</v>
      </c>
      <c r="U24" s="21" t="str">
        <f>IF(T24&lt;&gt;"",1,"")</f>
        <v/>
      </c>
      <c r="Y24" s="69"/>
      <c r="AA24" s="70" t="s">
        <v>47</v>
      </c>
      <c r="AB24" s="70" t="s">
        <v>47</v>
      </c>
      <c r="AC24" s="70" t="s">
        <v>47</v>
      </c>
      <c r="AD24" s="70" t="s">
        <v>47</v>
      </c>
      <c r="AE24" s="70" t="s">
        <v>47</v>
      </c>
      <c r="AF24" s="70" t="s">
        <v>47</v>
      </c>
      <c r="AG24" s="70" t="s">
        <v>47</v>
      </c>
      <c r="AH24" s="70" t="s">
        <v>47</v>
      </c>
      <c r="AI24" s="70" t="s">
        <v>47</v>
      </c>
      <c r="AK24" s="109"/>
    </row>
    <row r="25" spans="1:64" s="60" customFormat="1" hidden="1" x14ac:dyDescent="0.3">
      <c r="C25" s="60">
        <f>IF(C24=1,1,0)</f>
        <v>0</v>
      </c>
      <c r="D25" s="60">
        <f>IF(D24=$Y22,1,0)</f>
        <v>0</v>
      </c>
      <c r="E25" s="60">
        <f>IF(E24=1,1,0)</f>
        <v>0</v>
      </c>
      <c r="F25" s="60">
        <f>IF(F24=$Y22,1,0)</f>
        <v>0</v>
      </c>
      <c r="G25" s="60">
        <f>IF(G24=1,1,0)</f>
        <v>0</v>
      </c>
      <c r="H25" s="60">
        <f>IF(H24=$Y22,1,0)</f>
        <v>0</v>
      </c>
      <c r="I25" s="60">
        <f>IF(I24=1,1,0)</f>
        <v>0</v>
      </c>
      <c r="J25" s="60">
        <f>IF(J24=$Y22,1,0)</f>
        <v>0</v>
      </c>
      <c r="K25" s="60">
        <f>IF(K24=1,1,0)</f>
        <v>0</v>
      </c>
      <c r="L25" s="60">
        <f>IF(L24=$Y22,1,0)</f>
        <v>0</v>
      </c>
      <c r="M25" s="60">
        <f>IF(M24=1,1,0)</f>
        <v>0</v>
      </c>
      <c r="N25" s="60">
        <f>IF(N24=$Y22,1,0)</f>
        <v>0</v>
      </c>
      <c r="O25" s="60">
        <f>IF(O24=1,1,0)</f>
        <v>0</v>
      </c>
      <c r="P25" s="60">
        <f>IF(P24=$Y22,1,0)</f>
        <v>0</v>
      </c>
      <c r="Q25" s="60">
        <f>IF(Q24=1,1,0)</f>
        <v>0</v>
      </c>
      <c r="R25" s="60">
        <f>IF(R24=$Y22,1,0)</f>
        <v>0</v>
      </c>
      <c r="S25" s="60">
        <f>IF(S24=1,1,0)</f>
        <v>0</v>
      </c>
      <c r="T25" s="60">
        <f>IF(T24=$Y22,1,0)</f>
        <v>0</v>
      </c>
      <c r="U25" s="60">
        <f>IF(U24=1,1,0)</f>
        <v>0</v>
      </c>
      <c r="Y25" s="71"/>
      <c r="AA25" s="66" t="str">
        <f>IF(D22=Y22,Y22,IF(D22="",Y22,""))</f>
        <v>Модуль 780</v>
      </c>
      <c r="AB25" s="66" t="str">
        <f>IF(F22=Y22,Y22,IF(F22="",Y22,""))</f>
        <v>Модуль 780</v>
      </c>
      <c r="AC25" s="66" t="str">
        <f>IF(H22=Y22,Y22,IF(H22="",Y22,""))</f>
        <v>Модуль 780</v>
      </c>
      <c r="AD25" s="66" t="str">
        <f>IF(J22=Y22,Y22,IF(J22="",Y22,""))</f>
        <v>Модуль 780</v>
      </c>
      <c r="AE25" s="66" t="str">
        <f>IF(L22=Y22,Y22,IF(L22="",Y22,""))</f>
        <v>Модуль 780</v>
      </c>
      <c r="AF25" s="66" t="str">
        <f>IF(N22=Y22,Y22,IF(N22="",Y22,""))</f>
        <v>Модуль 780</v>
      </c>
      <c r="AG25" s="66" t="str">
        <f>IF(P22=Y22,Y22,IF(P22="",Y22,""))</f>
        <v>Модуль 780</v>
      </c>
      <c r="AH25" s="66" t="str">
        <f>IF(R22=Y22,Y22,IF(R22="",Y22,""))</f>
        <v>Модуль 780</v>
      </c>
      <c r="AI25" s="66" t="str">
        <f>IF(T22=Y22,Y22,IF(T22="",Y22,""))</f>
        <v>Модуль 780</v>
      </c>
      <c r="AK25" s="32"/>
    </row>
    <row r="26" spans="1:64" s="60" customFormat="1" hidden="1" x14ac:dyDescent="0.3">
      <c r="D26" s="60">
        <f>IF(D24=$Y23,1,0)</f>
        <v>0</v>
      </c>
      <c r="E26" s="61">
        <f>IF(E24=2,1,0)</f>
        <v>0</v>
      </c>
      <c r="F26" s="60">
        <f>IF(F24=$Y23,1,0)</f>
        <v>0</v>
      </c>
      <c r="G26" s="61">
        <f>IF(G24=2,1,0)</f>
        <v>0</v>
      </c>
      <c r="H26" s="60">
        <f>IF(H24=$Y23,1,0)</f>
        <v>0</v>
      </c>
      <c r="I26" s="61">
        <f>IF(I24=2,1,0)</f>
        <v>0</v>
      </c>
      <c r="J26" s="60">
        <f>IF(J24=$Y23,1,0)</f>
        <v>0</v>
      </c>
      <c r="K26" s="61">
        <f>IF(K24=2,1,0)</f>
        <v>0</v>
      </c>
      <c r="L26" s="60">
        <f>IF(L24=$Y23,1,0)</f>
        <v>0</v>
      </c>
      <c r="M26" s="61">
        <f>IF(M24=2,1,0)</f>
        <v>0</v>
      </c>
      <c r="N26" s="60">
        <f>IF(N24=$Y23,1,0)</f>
        <v>0</v>
      </c>
      <c r="O26" s="61">
        <f>IF(O24=2,1,0)</f>
        <v>0</v>
      </c>
      <c r="P26" s="60">
        <f>IF(P24=$Y23,1,0)</f>
        <v>0</v>
      </c>
      <c r="Q26" s="61">
        <f>IF(Q24=2,1,0)</f>
        <v>0</v>
      </c>
      <c r="R26" s="60">
        <f>IF(R24=$Y23,1,0)</f>
        <v>0</v>
      </c>
      <c r="S26" s="61">
        <f>IF(S24=2,1,0)</f>
        <v>0</v>
      </c>
      <c r="T26" s="60">
        <f>IF(T24=$Y23,1,0)</f>
        <v>0</v>
      </c>
      <c r="Y26" s="71"/>
      <c r="AA26" s="66" t="str">
        <f>IF(D22=Y23,Y23,IF(D22="",Y23,""))</f>
        <v>Модуль 980</v>
      </c>
      <c r="AB26" s="66" t="str">
        <f>IF(F22=Y23,Y23,IF(F22="",Y23,""))</f>
        <v>Модуль 980</v>
      </c>
      <c r="AC26" s="66" t="str">
        <f>IF(H22=Y23,Y23,IF(H22="",Y23,""))</f>
        <v>Модуль 980</v>
      </c>
      <c r="AD26" s="66" t="str">
        <f>IF(J22=Y23,Y23,IF(J22="",Y23,""))</f>
        <v>Модуль 980</v>
      </c>
      <c r="AE26" s="66" t="str">
        <f>IF(L22=Y23,Y23,IF(L22="",Y23,""))</f>
        <v>Модуль 980</v>
      </c>
      <c r="AF26" s="66" t="str">
        <f>IF(N22=Y23,Y23,IF(N22="",Y23,""))</f>
        <v>Модуль 980</v>
      </c>
      <c r="AG26" s="66" t="str">
        <f>IF(P22=Y23,Y23,IF(P22="",Y23,""))</f>
        <v>Модуль 980</v>
      </c>
      <c r="AH26" s="66" t="str">
        <f>IF(R22=Y23,Y23,IF(R22="",Y23,""))</f>
        <v>Модуль 980</v>
      </c>
      <c r="AI26" s="66" t="str">
        <f>IF(T22=Y23,Y23,IF(T22="",Y23,""))</f>
        <v>Модуль 980</v>
      </c>
      <c r="AK26" s="72"/>
    </row>
    <row r="27" spans="1:64" s="60" customFormat="1" hidden="1" x14ac:dyDescent="0.3">
      <c r="A27" s="60" t="s">
        <v>41</v>
      </c>
      <c r="D27" s="60">
        <f>IF(AND(D23=1,(OR(D22=$Y22,D24=$Y22))),1,0)</f>
        <v>0</v>
      </c>
      <c r="E27" s="61"/>
      <c r="F27" s="60">
        <f>IF(AND(F23=1,(OR(F22=$Y22,F24=$Y22))),1,0)</f>
        <v>0</v>
      </c>
      <c r="G27" s="61"/>
      <c r="H27" s="60">
        <f>IF(AND(H23=1,(OR(H22=$Y22,H24=$Y22))),1,0)</f>
        <v>0</v>
      </c>
      <c r="I27" s="61"/>
      <c r="J27" s="60">
        <f>IF(AND(J23=1,(OR(J22=$Y22,J24=$Y22))),1,0)</f>
        <v>0</v>
      </c>
      <c r="K27" s="61"/>
      <c r="L27" s="60">
        <f>IF(AND(L23=1,(OR(L22=$Y22,L24=$Y22))),1,0)</f>
        <v>0</v>
      </c>
      <c r="M27" s="61"/>
      <c r="N27" s="60">
        <f>IF(AND(N23=1,(OR(N22=$Y22,N24=$Y22))),1,0)</f>
        <v>0</v>
      </c>
      <c r="O27" s="61"/>
      <c r="P27" s="60">
        <f>IF(AND(P23=1,(OR(P22=$Y22,P24=$Y22))),1,0)</f>
        <v>0</v>
      </c>
      <c r="Q27" s="61"/>
      <c r="R27" s="60">
        <f>IF(AND(R23=1,(OR(R22=$Y22,R24=$Y22))),1,0)</f>
        <v>0</v>
      </c>
      <c r="S27" s="61"/>
      <c r="T27" s="60">
        <f>IF(AND(T23=1,(OR(T22=$Y22,T24=$Y22))),1,0)</f>
        <v>0</v>
      </c>
      <c r="Y27" s="71"/>
      <c r="AA27" s="52"/>
      <c r="AB27" s="52"/>
      <c r="AC27" s="52"/>
      <c r="AD27" s="52"/>
      <c r="AE27" s="52"/>
      <c r="AF27" s="52"/>
      <c r="AG27" s="52"/>
      <c r="AH27" s="52"/>
      <c r="AI27" s="52"/>
      <c r="AK27" s="72"/>
    </row>
    <row r="28" spans="1:64" s="60" customFormat="1" hidden="1" x14ac:dyDescent="0.3">
      <c r="A28" s="60" t="s">
        <v>44</v>
      </c>
      <c r="D28" s="60">
        <f>IF(AND(D23=1,(OR(D22=$Y23,D24=$Y23))),1,0)</f>
        <v>0</v>
      </c>
      <c r="E28" s="61"/>
      <c r="F28" s="60">
        <f>IF(AND(F23=1,(OR(F22=$Y23,F24=$Y23))),1,0)</f>
        <v>0</v>
      </c>
      <c r="G28" s="61"/>
      <c r="H28" s="60">
        <f>IF(AND(H23=1,(OR(H22=$Y23,H24=$Y23))),1,0)</f>
        <v>0</v>
      </c>
      <c r="I28" s="61"/>
      <c r="J28" s="60">
        <f>IF(AND(J23=1,(OR(J22=$Y23,J24=$Y23))),1,0)</f>
        <v>0</v>
      </c>
      <c r="K28" s="61"/>
      <c r="L28" s="60">
        <f>IF(AND(L23=1,(OR(L22=$Y23,L24=$Y23))),1,0)</f>
        <v>0</v>
      </c>
      <c r="M28" s="61"/>
      <c r="N28" s="60">
        <f>IF(AND(N23=1,(OR(N22=$Y23,N24=$Y23))),1,0)</f>
        <v>0</v>
      </c>
      <c r="O28" s="61"/>
      <c r="P28" s="60">
        <f>IF(AND(P23=1,(OR(P22=$Y23,P24=$Y23))),1,0)</f>
        <v>0</v>
      </c>
      <c r="Q28" s="61"/>
      <c r="R28" s="60">
        <f>IF(AND(R23=1,(OR(R22=$Y23,R24=$Y23))),1,0)</f>
        <v>0</v>
      </c>
      <c r="S28" s="61"/>
      <c r="T28" s="60">
        <f>IF(AND(T23=1,(OR(T22=$Y23,T24=$Y23))),1,0)</f>
        <v>0</v>
      </c>
      <c r="Y28" s="71"/>
      <c r="AA28" s="52"/>
      <c r="AB28" s="52"/>
      <c r="AC28" s="52"/>
      <c r="AD28" s="52"/>
      <c r="AE28" s="52"/>
      <c r="AF28" s="52"/>
      <c r="AG28" s="52"/>
      <c r="AH28" s="52"/>
      <c r="AI28" s="52"/>
      <c r="AK28" s="72"/>
    </row>
    <row r="29" spans="1:64" s="60" customFormat="1" hidden="1" x14ac:dyDescent="0.3">
      <c r="A29" s="60" t="s">
        <v>42</v>
      </c>
      <c r="D29" s="60">
        <f>IF(AND(D23=2,D22=$Y22,D24=$Y22),1,0)</f>
        <v>0</v>
      </c>
      <c r="E29" s="61"/>
      <c r="F29" s="60">
        <f>IF(AND(F23=2,F22=$Y22,F24=$Y22),1,0)</f>
        <v>0</v>
      </c>
      <c r="G29" s="61"/>
      <c r="H29" s="60">
        <f>IF(AND(H23=2,H22=$Y22,H24=$Y22),1,0)</f>
        <v>0</v>
      </c>
      <c r="I29" s="61"/>
      <c r="J29" s="60">
        <f>IF(AND(J23=2,J22=$Y22,J24=$Y22),1,0)</f>
        <v>0</v>
      </c>
      <c r="K29" s="61"/>
      <c r="L29" s="60">
        <f>IF(AND(L23=2,L22=$Y22,L24=$Y22),1,0)</f>
        <v>0</v>
      </c>
      <c r="M29" s="61"/>
      <c r="N29" s="60">
        <f>IF(AND(N23=2,N22=$Y22,N24=$Y22),1,0)</f>
        <v>0</v>
      </c>
      <c r="O29" s="61"/>
      <c r="P29" s="60">
        <f>IF(AND(P23=2,P22=$Y22,P24=$Y22),1,0)</f>
        <v>0</v>
      </c>
      <c r="Q29" s="61"/>
      <c r="R29" s="60">
        <f>IF(AND(R23=2,R22=$Y22,R24=$Y22),1,0)</f>
        <v>0</v>
      </c>
      <c r="S29" s="61"/>
      <c r="T29" s="60">
        <f>IF(AND(T23=2,T22=$Y22,T24=$Y22),1,0)</f>
        <v>0</v>
      </c>
      <c r="Y29" s="71"/>
      <c r="AA29" s="52"/>
      <c r="AB29" s="52"/>
      <c r="AC29" s="52"/>
      <c r="AD29" s="52"/>
      <c r="AE29" s="52"/>
      <c r="AF29" s="52"/>
      <c r="AG29" s="52"/>
      <c r="AH29" s="52"/>
      <c r="AI29" s="52"/>
      <c r="AK29" s="72"/>
    </row>
    <row r="30" spans="1:64" s="60" customFormat="1" hidden="1" x14ac:dyDescent="0.3">
      <c r="A30" s="60" t="s">
        <v>43</v>
      </c>
      <c r="D30" s="60">
        <f>IF(AND(D23=2,(OR(D22=$Y23,D24=$Y23))),1,0)</f>
        <v>0</v>
      </c>
      <c r="E30" s="61"/>
      <c r="F30" s="60">
        <f>IF(AND(F23=2,(OR(F22=$Y23,F24=$Y23))),1,0)</f>
        <v>0</v>
      </c>
      <c r="G30" s="61"/>
      <c r="H30" s="60">
        <f>IF(AND(H23=2,(OR(H22=$Y23,H24=$Y23))),1,0)</f>
        <v>0</v>
      </c>
      <c r="I30" s="61"/>
      <c r="J30" s="60">
        <f>IF(AND(J23=2,(OR(J22=$Y23,J24=$Y23))),1,0)</f>
        <v>0</v>
      </c>
      <c r="K30" s="61"/>
      <c r="L30" s="60">
        <f>IF(AND(L23=2,(OR(L22=$Y23,L24=$Y23))),1,0)</f>
        <v>0</v>
      </c>
      <c r="M30" s="61"/>
      <c r="N30" s="60">
        <f>IF(AND(N23=2,(OR(N22=$Y23,N24=$Y23))),1,0)</f>
        <v>0</v>
      </c>
      <c r="O30" s="61"/>
      <c r="P30" s="60">
        <f>IF(AND(P23=2,(OR(P22=$Y23,P24=$Y23))),1,0)</f>
        <v>0</v>
      </c>
      <c r="Q30" s="61"/>
      <c r="R30" s="60">
        <f>IF(AND(R23=2,(OR(R22=$Y23,R24=$Y23))),1,0)</f>
        <v>0</v>
      </c>
      <c r="S30" s="61"/>
      <c r="T30" s="60">
        <f>IF(AND(T23=2,(OR(T22=$Y23,T24=$Y23))),1,0)</f>
        <v>0</v>
      </c>
      <c r="Y30" s="71"/>
      <c r="AA30" s="52"/>
      <c r="AB30" s="52"/>
      <c r="AC30" s="52"/>
      <c r="AD30" s="52"/>
      <c r="AE30" s="52"/>
      <c r="AF30" s="52"/>
      <c r="AG30" s="52"/>
      <c r="AH30" s="52"/>
      <c r="AI30" s="52"/>
      <c r="AK30" s="72"/>
    </row>
    <row r="31" spans="1:64" s="60" customFormat="1" hidden="1" x14ac:dyDescent="0.3">
      <c r="A31" s="60" t="s">
        <v>45</v>
      </c>
      <c r="D31" s="60">
        <f>IF(AND(D24&lt;&gt;"",C24=1),1,0)</f>
        <v>0</v>
      </c>
      <c r="E31" s="61"/>
      <c r="F31" s="60">
        <f>IF(AND(F24&lt;&gt;"",E24=1),1,0)</f>
        <v>0</v>
      </c>
      <c r="G31" s="61"/>
      <c r="H31" s="60">
        <f>IF(AND(H24&lt;&gt;"",G24=1),1,0)</f>
        <v>0</v>
      </c>
      <c r="I31" s="61"/>
      <c r="J31" s="60">
        <f>IF(AND(J24&lt;&gt;"",I24=1),1,0)</f>
        <v>0</v>
      </c>
      <c r="K31" s="61"/>
      <c r="L31" s="60">
        <f>IF(AND(L24&lt;&gt;"",K24=1),1,0)</f>
        <v>0</v>
      </c>
      <c r="M31" s="61"/>
      <c r="N31" s="60">
        <f>IF(AND(N24&lt;&gt;"",M24=1),1,0)</f>
        <v>0</v>
      </c>
      <c r="O31" s="61"/>
      <c r="P31" s="60">
        <f>IF(AND(P24&lt;&gt;"",O24=1),1,0)</f>
        <v>0</v>
      </c>
      <c r="Q31" s="61"/>
      <c r="R31" s="60">
        <f>IF(AND(R24&lt;&gt;"",Q24=1),1,0)</f>
        <v>0</v>
      </c>
      <c r="S31" s="61"/>
      <c r="T31" s="60">
        <f>IF(AND(T24&lt;&gt;"",S24=1),1,0)</f>
        <v>0</v>
      </c>
      <c r="Y31" s="71"/>
      <c r="AA31" s="52"/>
      <c r="AB31" s="52"/>
      <c r="AC31" s="52"/>
      <c r="AD31" s="52"/>
      <c r="AE31" s="52"/>
      <c r="AF31" s="52"/>
      <c r="AG31" s="52"/>
      <c r="AH31" s="52"/>
      <c r="AI31" s="52"/>
      <c r="AK31" s="72"/>
    </row>
    <row r="32" spans="1:64" hidden="1" x14ac:dyDescent="0.3">
      <c r="A32" s="60" t="s">
        <v>46</v>
      </c>
      <c r="D32" s="60">
        <f>IF(AND(D24&lt;&gt;"",E24=1),1,0)</f>
        <v>0</v>
      </c>
      <c r="E32" s="60"/>
      <c r="F32" s="60">
        <f>IF(AND(F24&lt;&gt;"",G24=1),1,0)</f>
        <v>0</v>
      </c>
      <c r="G32" s="60"/>
      <c r="H32" s="60">
        <f>IF(AND(H24&lt;&gt;"",I24=1),1,0)</f>
        <v>0</v>
      </c>
      <c r="I32" s="60"/>
      <c r="J32" s="60">
        <f>IF(AND(J24&lt;&gt;"",K24=1),1,0)</f>
        <v>0</v>
      </c>
      <c r="K32" s="60"/>
      <c r="L32" s="60">
        <f>IF(AND(L24&lt;&gt;"",M24=1),1,0)</f>
        <v>0</v>
      </c>
      <c r="M32" s="60"/>
      <c r="N32" s="60">
        <f>IF(AND(N24&lt;&gt;"",O24=1),1,0)</f>
        <v>0</v>
      </c>
      <c r="O32" s="60"/>
      <c r="P32" s="60">
        <f>IF(AND(P24&lt;&gt;"",Q24=1),1,0)</f>
        <v>0</v>
      </c>
      <c r="Q32" s="60"/>
      <c r="R32" s="60">
        <f>IF(AND(R24&lt;&gt;"",S24=1),1,0)</f>
        <v>0</v>
      </c>
      <c r="S32" s="60"/>
      <c r="T32" s="60">
        <f>IF(AND(T24&lt;&gt;"",U24=1),1,0)</f>
        <v>0</v>
      </c>
      <c r="U32" s="60"/>
      <c r="V32" s="60"/>
      <c r="Y32" s="69"/>
      <c r="AK32" s="32"/>
    </row>
    <row r="33" spans="1:37" hidden="1" x14ac:dyDescent="0.3">
      <c r="A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Y33" s="69"/>
      <c r="AK33" s="32"/>
    </row>
    <row r="34" spans="1:37" hidden="1" x14ac:dyDescent="0.3">
      <c r="A34" s="60"/>
      <c r="B34" s="73"/>
      <c r="C34" s="73">
        <f>IF(OR(C22=1,C22=2,C24=1,C24=2),18,0)</f>
        <v>0</v>
      </c>
      <c r="D34" s="73">
        <f>IF(OR(D22=$Y22,D24=$Y22),780,IF(OR(D22=$Y23,D24=$Y23),980,0))</f>
        <v>0</v>
      </c>
      <c r="E34" s="73">
        <f>IF(OR(E22=1,E22=2,E24=1,E24=2),18,0)</f>
        <v>0</v>
      </c>
      <c r="F34" s="73">
        <f>IF(OR(F22=$Y22,F24=$Y22),780,IF(OR(F22=$Y23,F24=$Y23),980,0))</f>
        <v>0</v>
      </c>
      <c r="G34" s="73">
        <f>IF(OR(G22=1,G22=2,G24=1,G24=2),18,0)</f>
        <v>0</v>
      </c>
      <c r="H34" s="73">
        <f>IF(OR(H22=$Y22,H24=$Y22),780,IF(OR(H22=$Y23,H24=$Y23),980,0))</f>
        <v>0</v>
      </c>
      <c r="I34" s="73">
        <f>IF(OR(I22=1,I22=2,I24=1,I24=2),18,0)</f>
        <v>0</v>
      </c>
      <c r="J34" s="73">
        <f>IF(OR(J22=$Y22,J24=$Y22),780,IF(OR(J22=$Y23,J24=$Y23),980,0))</f>
        <v>0</v>
      </c>
      <c r="K34" s="73">
        <f>IF(OR(K22=1,K22=2,K24=1,K24=2),18,0)</f>
        <v>0</v>
      </c>
      <c r="L34" s="73">
        <f>IF(OR(L22=$Y22,L24=$Y22),780,IF(OR(L22=$Y23,L24=$Y23),980,0))</f>
        <v>0</v>
      </c>
      <c r="M34" s="73">
        <f>IF(OR(M22=1,M22=2,M24=1,M24=2),18,0)</f>
        <v>0</v>
      </c>
      <c r="N34" s="73">
        <f>IF(OR(N22=$Y22,N24=$Y22),780,IF(OR(N22=$Y23,N24=$Y23),980,0))</f>
        <v>0</v>
      </c>
      <c r="O34" s="73">
        <f>IF(OR(O22=1,O22=2,O24=1,O24=2),18,0)</f>
        <v>0</v>
      </c>
      <c r="P34" s="73">
        <f>IF(OR(P22=$Y22,P24=$Y22),780,IF(OR(P22=$Y23,P24=$Y23),980,0))</f>
        <v>0</v>
      </c>
      <c r="Q34" s="73">
        <f>IF(OR(Q22=1,Q22=2,Q24=1,Q24=2),18,0)</f>
        <v>0</v>
      </c>
      <c r="R34" s="73">
        <f>IF(OR(R22=$Y22,R24=$Y22),780,IF(OR(R22=$Y23,R24=$Y23),980,0))</f>
        <v>0</v>
      </c>
      <c r="S34" s="73">
        <f>IF(OR(S22=1,S22=2,S24=1,S24=2),18,0)</f>
        <v>0</v>
      </c>
      <c r="T34" s="73">
        <f>IF(OR(T22=$Y22,T24=$Y22),780,IF(OR(T22=$Y23,T24=$Y23),980,0))</f>
        <v>0</v>
      </c>
      <c r="U34" s="73">
        <f>IF(OR(U22=1,U22=2,U24=1,U24=2),18,0)</f>
        <v>0</v>
      </c>
      <c r="V34" s="73"/>
      <c r="Y34" s="69"/>
      <c r="AK34" s="32"/>
    </row>
    <row r="35" spans="1:37" x14ac:dyDescent="0.3">
      <c r="A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Y35" s="69"/>
      <c r="AK35" s="34"/>
    </row>
    <row r="36" spans="1:37" ht="49.5" customHeight="1" thickBot="1" x14ac:dyDescent="0.35">
      <c r="A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Y36" s="69"/>
      <c r="AK36" s="32"/>
    </row>
    <row r="37" spans="1:37" ht="15" thickBot="1" x14ac:dyDescent="0.35">
      <c r="B37" s="164" t="s">
        <v>30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6"/>
      <c r="W37" s="54"/>
      <c r="X37" s="54"/>
      <c r="Y37" s="54"/>
      <c r="AK37" s="32"/>
    </row>
    <row r="38" spans="1:37" ht="15" thickBot="1" x14ac:dyDescent="0.35">
      <c r="B38" s="173" t="s">
        <v>14</v>
      </c>
      <c r="C38" s="174"/>
      <c r="D38" s="174"/>
      <c r="E38" s="174"/>
      <c r="F38" s="174"/>
      <c r="G38" s="174"/>
      <c r="H38" s="174"/>
      <c r="I38" s="175" t="s">
        <v>0</v>
      </c>
      <c r="J38" s="175"/>
      <c r="K38" s="175"/>
      <c r="L38" s="74" t="s">
        <v>15</v>
      </c>
      <c r="M38" s="175" t="s">
        <v>18</v>
      </c>
      <c r="N38" s="175"/>
      <c r="O38" s="175"/>
      <c r="P38" s="75" t="s">
        <v>16</v>
      </c>
      <c r="Q38" s="165" t="s">
        <v>19</v>
      </c>
      <c r="R38" s="165"/>
      <c r="S38" s="165"/>
      <c r="T38" s="165"/>
      <c r="U38" s="165"/>
      <c r="V38" s="166"/>
      <c r="W38" s="54"/>
      <c r="X38" s="54"/>
      <c r="Y38" s="54"/>
      <c r="AK38" s="32"/>
    </row>
    <row r="39" spans="1:37" x14ac:dyDescent="0.3">
      <c r="B39" s="162" t="str">
        <f>IF(L39&lt;&gt;"",Прайс!B29,"")</f>
        <v/>
      </c>
      <c r="C39" s="163"/>
      <c r="D39" s="163"/>
      <c r="E39" s="163"/>
      <c r="F39" s="163"/>
      <c r="G39" s="163"/>
      <c r="H39" s="163"/>
      <c r="I39" s="123" t="str">
        <f>IF(L39&lt;&gt;"",Прайс!A29,"")</f>
        <v/>
      </c>
      <c r="J39" s="123"/>
      <c r="K39" s="123"/>
      <c r="L39" s="84" t="str">
        <f>IF((D21+F21+H21+J21+L21+N21+P21+R21+T21+D25+F25+H25+J25+L25+N25+P25+R25+T25)&gt;0,D21+F21+H21+J21+L21+N21+P21+R21+T21+D25+F25+H25+J25+L25+N25+P25+R25+T25,"")</f>
        <v/>
      </c>
      <c r="M39" s="118" t="str">
        <f>IF(L39&lt;&gt;"",Список!E4,"")</f>
        <v/>
      </c>
      <c r="N39" s="118"/>
      <c r="O39" s="118"/>
      <c r="P39" s="85" t="str">
        <f t="shared" ref="P39:P47" si="0">IF(L39&lt;&gt;"",L39*M39,"")</f>
        <v/>
      </c>
      <c r="Q39" s="115" t="str">
        <f>IF(OR(P39&lt;&gt;"",P40&lt;&gt;"",P41&lt;&gt;"",P42&lt;&gt;"",P43&lt;&gt;"",P44&lt;&gt;"",P45&lt;&gt;"",P46&lt;&gt;"",P47&lt;&gt;"",),1,"")</f>
        <v/>
      </c>
      <c r="R39" s="116"/>
      <c r="S39" s="116"/>
      <c r="T39" s="116"/>
      <c r="U39" s="116"/>
      <c r="V39" s="117"/>
      <c r="W39" s="54"/>
      <c r="X39" s="54"/>
      <c r="Y39" s="54"/>
      <c r="AK39" s="32"/>
    </row>
    <row r="40" spans="1:37" x14ac:dyDescent="0.3">
      <c r="B40" s="158" t="str">
        <f>IF(L40&lt;&gt;"",Прайс!B30,"")</f>
        <v/>
      </c>
      <c r="C40" s="159"/>
      <c r="D40" s="159"/>
      <c r="E40" s="159"/>
      <c r="F40" s="159"/>
      <c r="G40" s="159"/>
      <c r="H40" s="159"/>
      <c r="I40" s="124" t="str">
        <f>IF(L40&lt;&gt;"",Прайс!A30,"")</f>
        <v/>
      </c>
      <c r="J40" s="124"/>
      <c r="K40" s="124"/>
      <c r="L40" s="86" t="str">
        <f>IF((D20+F20+H20+J20+L20+N20+P20+R20+T20+D26+F26+H26+J26+L26+N26+P26+R26+T26)&gt;0,D20+F20+H20+J20+L20+N20+P20+R20+T20+D26+F26+H26+J26+L26+N26+P26+R26+T26,"")</f>
        <v/>
      </c>
      <c r="M40" s="122" t="str">
        <f>IF(L40&lt;&gt;"",Список!E5,"")</f>
        <v/>
      </c>
      <c r="N40" s="122"/>
      <c r="O40" s="122"/>
      <c r="P40" s="87" t="str">
        <f t="shared" si="0"/>
        <v/>
      </c>
      <c r="Q40" s="119" t="str">
        <f>IF(OR(P39&lt;&gt;"",P40&lt;&gt;"",P41&lt;&gt;"",P42&lt;&gt;"",P43&lt;&gt;"",P44&lt;&gt;"",P45&lt;&gt;"",P46&lt;&gt;"",P47&lt;&gt;"",),"Комплект","")</f>
        <v/>
      </c>
      <c r="R40" s="120"/>
      <c r="S40" s="120"/>
      <c r="T40" s="120"/>
      <c r="U40" s="120"/>
      <c r="V40" s="121"/>
      <c r="W40" s="54"/>
      <c r="X40" s="54"/>
      <c r="Y40" s="54"/>
      <c r="AK40" s="32"/>
    </row>
    <row r="41" spans="1:37" x14ac:dyDescent="0.3">
      <c r="B41" s="158" t="str">
        <f>IF(L41&lt;&gt;"",Прайс!B31,"")</f>
        <v/>
      </c>
      <c r="C41" s="159"/>
      <c r="D41" s="159"/>
      <c r="E41" s="159"/>
      <c r="F41" s="159"/>
      <c r="G41" s="159"/>
      <c r="H41" s="159"/>
      <c r="I41" s="124" t="str">
        <f>IF(L41&lt;&gt;"",Прайс!A31,"")</f>
        <v/>
      </c>
      <c r="J41" s="124"/>
      <c r="K41" s="124"/>
      <c r="L41" s="86" t="str">
        <f>IF((D19+F19+H19+J19+L19+N19+P19+R19+T19+D31+F31+H31+J31+L31+N31+P31+R31+T31)&gt;0,D19+F19+H19+J19+L19+N19+P19+R19+T19+D31+F31+H31+J31+L31+N31+P31+R31+T31,"")</f>
        <v/>
      </c>
      <c r="M41" s="122" t="str">
        <f>IF(L41&lt;&gt;"",Список!E6,"")</f>
        <v/>
      </c>
      <c r="N41" s="122"/>
      <c r="O41" s="122"/>
      <c r="P41" s="87" t="str">
        <f t="shared" si="0"/>
        <v/>
      </c>
      <c r="Q41" s="76"/>
      <c r="R41" s="77" t="str">
        <f>IF(OR(P39&lt;&gt;"",P40&lt;&gt;"",P41&lt;&gt;"",P42&lt;&gt;"",P43&lt;&gt;"",P44&lt;&gt;"",P45&lt;&gt;"",P46&lt;&gt;"",P47&lt;&gt;""),SUM(P39:P47),"")</f>
        <v/>
      </c>
      <c r="S41" s="78"/>
      <c r="T41" s="55" t="str">
        <f>IF(R41&lt;&gt;"","руб.","")</f>
        <v/>
      </c>
      <c r="U41" s="78"/>
      <c r="V41" s="79"/>
      <c r="W41" s="54"/>
      <c r="X41" s="54"/>
      <c r="Y41" s="54"/>
      <c r="AK41" s="32"/>
    </row>
    <row r="42" spans="1:37" x14ac:dyDescent="0.3">
      <c r="B42" s="158" t="str">
        <f>IF(L42&lt;&gt;"",Прайс!B32,"")</f>
        <v/>
      </c>
      <c r="C42" s="159"/>
      <c r="D42" s="159"/>
      <c r="E42" s="159"/>
      <c r="F42" s="159"/>
      <c r="G42" s="159"/>
      <c r="H42" s="159"/>
      <c r="I42" s="124" t="str">
        <f>IF(L42&lt;&gt;"",Прайс!A32,"")</f>
        <v/>
      </c>
      <c r="J42" s="124"/>
      <c r="K42" s="124"/>
      <c r="L42" s="86" t="str">
        <f>IF((D18+F18+H18+J18+L18+N18+P18+R18+T18+D32+F32+H32+J32+L32+N32+P32+R32+T32)&gt;0,D18+F18+H18+J18+L18+N18+P18+R18+T18+D32+F32+H32+J32+L32+N32+P32+R32+T32,"")</f>
        <v/>
      </c>
      <c r="M42" s="122" t="str">
        <f>IF(L42&lt;&gt;"",Список!E7,"")</f>
        <v/>
      </c>
      <c r="N42" s="122"/>
      <c r="O42" s="122"/>
      <c r="P42" s="87" t="str">
        <f t="shared" si="0"/>
        <v/>
      </c>
      <c r="Q42" s="119"/>
      <c r="R42" s="120"/>
      <c r="S42" s="120"/>
      <c r="T42" s="120"/>
      <c r="U42" s="120"/>
      <c r="V42" s="121"/>
      <c r="W42" s="54"/>
      <c r="X42" s="54"/>
      <c r="Y42" s="54"/>
      <c r="AK42" s="32"/>
    </row>
    <row r="43" spans="1:37" ht="15" thickBot="1" x14ac:dyDescent="0.35">
      <c r="B43" s="158" t="str">
        <f>IF(L43&lt;&gt;"",Прайс!B33,"")</f>
        <v/>
      </c>
      <c r="C43" s="159"/>
      <c r="D43" s="159"/>
      <c r="E43" s="159"/>
      <c r="F43" s="159"/>
      <c r="G43" s="159"/>
      <c r="H43" s="159"/>
      <c r="I43" s="124" t="str">
        <f>IF(L43&lt;&gt;"",Прайс!A33,"")</f>
        <v/>
      </c>
      <c r="J43" s="124"/>
      <c r="K43" s="124"/>
      <c r="L43" s="86" t="str">
        <f>IF((E20+G20+I20+K20+M20+O20+Q20+S20+E26+G26+I26+K26+M26+O26+Q26+S26)&gt;0,E20+G20+I20+K20+M20+O20+Q20+S20+E26+G26+I26+K26+M26+O26+Q26+S26,"")</f>
        <v/>
      </c>
      <c r="M43" s="122" t="str">
        <f>IF(L43&lt;&gt;"",Список!E8,"")</f>
        <v/>
      </c>
      <c r="N43" s="122"/>
      <c r="O43" s="122"/>
      <c r="P43" s="87" t="str">
        <f t="shared" si="0"/>
        <v/>
      </c>
      <c r="Q43" s="119"/>
      <c r="R43" s="120"/>
      <c r="S43" s="120"/>
      <c r="T43" s="120"/>
      <c r="U43" s="120"/>
      <c r="V43" s="121"/>
      <c r="W43" s="54"/>
      <c r="X43" s="54"/>
      <c r="Y43" s="54"/>
      <c r="AK43" s="32"/>
    </row>
    <row r="44" spans="1:37" x14ac:dyDescent="0.3">
      <c r="B44" s="158" t="str">
        <f>IF(L44&lt;&gt;"",Прайс!B34,"")</f>
        <v/>
      </c>
      <c r="C44" s="159"/>
      <c r="D44" s="159"/>
      <c r="E44" s="159"/>
      <c r="F44" s="159"/>
      <c r="G44" s="159"/>
      <c r="H44" s="159"/>
      <c r="I44" s="124" t="str">
        <f>IF(L44&lt;&gt;"",Прайс!A34,"")</f>
        <v/>
      </c>
      <c r="J44" s="124"/>
      <c r="K44" s="124"/>
      <c r="L44" s="86" t="str">
        <f>IF((D27+F27+H27+J27+L27+N27+P27+R27+T27)&gt;0,D27+F27+H27+J27+L27+N27+P27+R27+T27,"")</f>
        <v/>
      </c>
      <c r="M44" s="122" t="str">
        <f>IF(L44&lt;&gt;"",Список!E9,"")</f>
        <v/>
      </c>
      <c r="N44" s="122"/>
      <c r="O44" s="122"/>
      <c r="P44" s="87" t="str">
        <f t="shared" si="0"/>
        <v/>
      </c>
      <c r="Q44" s="115" t="str">
        <f>IF(P8&lt;&gt;"",P8,"")</f>
        <v/>
      </c>
      <c r="R44" s="116"/>
      <c r="S44" s="116"/>
      <c r="T44" s="116"/>
      <c r="U44" s="116"/>
      <c r="V44" s="117"/>
      <c r="W44" s="54"/>
      <c r="X44" s="54"/>
      <c r="Y44" s="54"/>
      <c r="AK44" s="32"/>
    </row>
    <row r="45" spans="1:37" x14ac:dyDescent="0.3">
      <c r="B45" s="158" t="str">
        <f>IF(L45&lt;&gt;"",Прайс!B35,"")</f>
        <v/>
      </c>
      <c r="C45" s="159"/>
      <c r="D45" s="159"/>
      <c r="E45" s="159"/>
      <c r="F45" s="159"/>
      <c r="G45" s="159"/>
      <c r="H45" s="159"/>
      <c r="I45" s="124" t="str">
        <f>IF(L45&lt;&gt;"",Прайс!A35,"")</f>
        <v/>
      </c>
      <c r="J45" s="124"/>
      <c r="K45" s="124"/>
      <c r="L45" s="86" t="str">
        <f>IF((D28+F28+H28+J28+L28+N28+P28+R28+T28)&gt;0,D28+F28+H28+J28+L28+N28+P28+R28+T28,"")</f>
        <v/>
      </c>
      <c r="M45" s="122" t="str">
        <f>IF(L45&lt;&gt;"",Список!E10,"")</f>
        <v/>
      </c>
      <c r="N45" s="122"/>
      <c r="O45" s="122"/>
      <c r="P45" s="87" t="str">
        <f t="shared" si="0"/>
        <v/>
      </c>
      <c r="Q45" s="127" t="str">
        <f>IF(P8=2,"Комплекта",IF(P8=3,"Комплекта",IF(P8=4,"Комплекта",IF(P8&gt;=5,"Комплектов",""))))</f>
        <v/>
      </c>
      <c r="R45" s="128"/>
      <c r="S45" s="128"/>
      <c r="T45" s="128"/>
      <c r="U45" s="128"/>
      <c r="V45" s="129"/>
      <c r="W45" s="54"/>
      <c r="X45" s="54"/>
      <c r="Y45" s="54"/>
      <c r="AK45" s="32"/>
    </row>
    <row r="46" spans="1:37" x14ac:dyDescent="0.3">
      <c r="B46" s="158" t="str">
        <f>IF(L46&lt;&gt;"",Прайс!B36,"")</f>
        <v/>
      </c>
      <c r="C46" s="159"/>
      <c r="D46" s="159"/>
      <c r="E46" s="159"/>
      <c r="F46" s="159"/>
      <c r="G46" s="159"/>
      <c r="H46" s="159"/>
      <c r="I46" s="124" t="str">
        <f>IF(L46&lt;&gt;"",Прайс!A36,"")</f>
        <v/>
      </c>
      <c r="J46" s="124"/>
      <c r="K46" s="124"/>
      <c r="L46" s="86" t="str">
        <f>IF((D29+F29+H29+J29+L29+N29+P29+R29+T29)&gt;0,D29+F29+H29+J29+L29+N29+P29+R29+T29,"")</f>
        <v/>
      </c>
      <c r="M46" s="122" t="str">
        <f>IF(L46&lt;&gt;"",Список!E11,"")</f>
        <v/>
      </c>
      <c r="N46" s="122"/>
      <c r="O46" s="122"/>
      <c r="P46" s="87" t="str">
        <f t="shared" si="0"/>
        <v/>
      </c>
      <c r="Q46" s="76"/>
      <c r="R46" s="77" t="str">
        <f>IF(Q44&lt;&gt;"",Q44*R41,"")</f>
        <v/>
      </c>
      <c r="S46" s="80"/>
      <c r="T46" s="55" t="str">
        <f>IF(R46&lt;&gt;"","руб.","")</f>
        <v/>
      </c>
      <c r="U46" s="78"/>
      <c r="V46" s="79"/>
      <c r="W46" s="54"/>
      <c r="X46" s="54"/>
      <c r="Y46" s="54"/>
      <c r="AK46" s="32"/>
    </row>
    <row r="47" spans="1:37" ht="15" thickBot="1" x14ac:dyDescent="0.35">
      <c r="B47" s="160" t="str">
        <f>IF(L47&lt;&gt;"",Прайс!B37,"")</f>
        <v/>
      </c>
      <c r="C47" s="161"/>
      <c r="D47" s="161"/>
      <c r="E47" s="161"/>
      <c r="F47" s="161"/>
      <c r="G47" s="161"/>
      <c r="H47" s="161"/>
      <c r="I47" s="156" t="str">
        <f>IF(L47&lt;&gt;"",Прайс!A37,"")</f>
        <v/>
      </c>
      <c r="J47" s="156"/>
      <c r="K47" s="156"/>
      <c r="L47" s="88" t="str">
        <f>IF((D30+F30+H30+J30+L30+N30+P30+R30+T30)&gt;0,D30+F30+H30+J30+L30+N30+P30+R30+T30,"")</f>
        <v/>
      </c>
      <c r="M47" s="157" t="str">
        <f>IF(L47&lt;&gt;"",Список!E12,"")</f>
        <v/>
      </c>
      <c r="N47" s="157"/>
      <c r="O47" s="157"/>
      <c r="P47" s="89" t="str">
        <f t="shared" si="0"/>
        <v/>
      </c>
      <c r="Q47" s="130"/>
      <c r="R47" s="131"/>
      <c r="S47" s="131"/>
      <c r="T47" s="131"/>
      <c r="U47" s="131"/>
      <c r="V47" s="132"/>
      <c r="W47" s="54"/>
      <c r="X47" s="54"/>
      <c r="Y47" s="54"/>
      <c r="AK47" s="33"/>
    </row>
    <row r="58" spans="2:25" ht="15" thickBot="1" x14ac:dyDescent="0.35"/>
    <row r="59" spans="2:25" x14ac:dyDescent="0.3">
      <c r="B59" s="153" t="s">
        <v>31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5"/>
      <c r="R59" s="81" t="s">
        <v>20</v>
      </c>
      <c r="S59" s="125"/>
      <c r="T59" s="125"/>
      <c r="U59" s="125"/>
      <c r="V59" s="126"/>
      <c r="W59" s="82"/>
      <c r="X59" s="82"/>
      <c r="Y59" s="82"/>
    </row>
    <row r="60" spans="2:25" x14ac:dyDescent="0.3">
      <c r="B60" s="137" t="s">
        <v>17</v>
      </c>
      <c r="C60" s="139"/>
      <c r="D60" s="140"/>
      <c r="E60" s="143" t="str">
        <f>IF(P5&lt;&gt;"",P5,"")</f>
        <v/>
      </c>
      <c r="F60" s="144"/>
      <c r="G60" s="144"/>
      <c r="H60" s="144"/>
      <c r="I60" s="144"/>
      <c r="J60" s="144"/>
      <c r="K60" s="139" t="s">
        <v>21</v>
      </c>
      <c r="L60" s="140"/>
      <c r="M60" s="147"/>
      <c r="N60" s="148"/>
      <c r="O60" s="148"/>
      <c r="P60" s="148"/>
      <c r="Q60" s="149"/>
      <c r="R60" s="137" t="s">
        <v>22</v>
      </c>
      <c r="S60" s="133"/>
      <c r="T60" s="133"/>
      <c r="U60" s="133"/>
      <c r="V60" s="134"/>
      <c r="W60" s="82"/>
      <c r="X60" s="82"/>
      <c r="Y60" s="82"/>
    </row>
    <row r="61" spans="2:25" ht="15" thickBot="1" x14ac:dyDescent="0.35">
      <c r="B61" s="138"/>
      <c r="C61" s="141"/>
      <c r="D61" s="142"/>
      <c r="E61" s="145"/>
      <c r="F61" s="146"/>
      <c r="G61" s="146"/>
      <c r="H61" s="146"/>
      <c r="I61" s="146"/>
      <c r="J61" s="146"/>
      <c r="K61" s="141"/>
      <c r="L61" s="142"/>
      <c r="M61" s="150"/>
      <c r="N61" s="151"/>
      <c r="O61" s="151"/>
      <c r="P61" s="151"/>
      <c r="Q61" s="152"/>
      <c r="R61" s="138"/>
      <c r="S61" s="135"/>
      <c r="T61" s="135"/>
      <c r="U61" s="135"/>
      <c r="V61" s="136"/>
      <c r="W61" s="82"/>
      <c r="X61" s="82"/>
      <c r="Y61" s="82"/>
    </row>
    <row r="66" spans="4:8" hidden="1" x14ac:dyDescent="0.3"/>
    <row r="67" spans="4:8" hidden="1" x14ac:dyDescent="0.3">
      <c r="D67" s="29" t="s">
        <v>48</v>
      </c>
      <c r="H67" s="21" t="s">
        <v>85</v>
      </c>
    </row>
    <row r="68" spans="4:8" hidden="1" x14ac:dyDescent="0.3">
      <c r="D68" s="30" t="s">
        <v>49</v>
      </c>
      <c r="H68" s="21" t="s">
        <v>86</v>
      </c>
    </row>
    <row r="69" spans="4:8" hidden="1" x14ac:dyDescent="0.3">
      <c r="D69" s="30" t="s">
        <v>50</v>
      </c>
      <c r="H69" s="21" t="s">
        <v>87</v>
      </c>
    </row>
    <row r="70" spans="4:8" hidden="1" x14ac:dyDescent="0.3">
      <c r="D70" s="29" t="s">
        <v>51</v>
      </c>
      <c r="H70" s="21" t="s">
        <v>88</v>
      </c>
    </row>
    <row r="71" spans="4:8" hidden="1" x14ac:dyDescent="0.3">
      <c r="D71" s="29" t="s">
        <v>52</v>
      </c>
      <c r="H71" s="21" t="s">
        <v>89</v>
      </c>
    </row>
    <row r="72" spans="4:8" hidden="1" x14ac:dyDescent="0.3">
      <c r="D72" s="29" t="s">
        <v>53</v>
      </c>
      <c r="H72" s="21" t="s">
        <v>90</v>
      </c>
    </row>
    <row r="73" spans="4:8" hidden="1" x14ac:dyDescent="0.3">
      <c r="D73" s="29" t="s">
        <v>54</v>
      </c>
      <c r="H73" s="21" t="s">
        <v>91</v>
      </c>
    </row>
    <row r="74" spans="4:8" hidden="1" x14ac:dyDescent="0.3">
      <c r="D74" s="29" t="s">
        <v>55</v>
      </c>
      <c r="H74" s="21" t="s">
        <v>92</v>
      </c>
    </row>
    <row r="75" spans="4:8" hidden="1" x14ac:dyDescent="0.3">
      <c r="D75" s="29" t="s">
        <v>56</v>
      </c>
      <c r="H75" s="21" t="s">
        <v>93</v>
      </c>
    </row>
    <row r="76" spans="4:8" hidden="1" x14ac:dyDescent="0.3">
      <c r="D76" s="29" t="s">
        <v>57</v>
      </c>
      <c r="H76" s="21" t="s">
        <v>94</v>
      </c>
    </row>
    <row r="77" spans="4:8" hidden="1" x14ac:dyDescent="0.3">
      <c r="D77" s="29" t="s">
        <v>58</v>
      </c>
      <c r="H77" s="21" t="s">
        <v>95</v>
      </c>
    </row>
    <row r="78" spans="4:8" hidden="1" x14ac:dyDescent="0.3">
      <c r="D78" s="29" t="s">
        <v>59</v>
      </c>
      <c r="H78" s="21" t="s">
        <v>96</v>
      </c>
    </row>
    <row r="79" spans="4:8" hidden="1" x14ac:dyDescent="0.3">
      <c r="D79" s="29" t="s">
        <v>60</v>
      </c>
      <c r="H79" s="21" t="s">
        <v>97</v>
      </c>
    </row>
    <row r="80" spans="4:8" hidden="1" x14ac:dyDescent="0.3">
      <c r="D80" s="29" t="s">
        <v>61</v>
      </c>
    </row>
    <row r="81" spans="4:4" hidden="1" x14ac:dyDescent="0.3">
      <c r="D81" s="29" t="s">
        <v>62</v>
      </c>
    </row>
    <row r="82" spans="4:4" hidden="1" x14ac:dyDescent="0.3">
      <c r="D82" s="29" t="s">
        <v>63</v>
      </c>
    </row>
    <row r="83" spans="4:4" hidden="1" x14ac:dyDescent="0.3">
      <c r="D83" s="29"/>
    </row>
    <row r="84" spans="4:4" hidden="1" x14ac:dyDescent="0.3"/>
    <row r="112" spans="6:6" x14ac:dyDescent="0.3">
      <c r="F112" s="83" t="s">
        <v>47</v>
      </c>
    </row>
    <row r="113" spans="6:6" ht="46.5" customHeight="1" x14ac:dyDescent="0.3">
      <c r="F113" s="73" t="str">
        <f>Y22</f>
        <v>Модуль 780</v>
      </c>
    </row>
    <row r="114" spans="6:6" ht="46.5" customHeight="1" x14ac:dyDescent="0.3">
      <c r="F114" s="73" t="str">
        <f>Y23</f>
        <v>Модуль 980</v>
      </c>
    </row>
  </sheetData>
  <sheetProtection algorithmName="SHA-512" hashValue="CNt8veX1scwVbPFXARhQgXpnSNWknjASVrNgM+REb07oF9dSICN1dp9mdAa/5Tr3DcYpgsRtSsJ+SKQ+0AbhNw==" saltValue="FX9zMSxgLiJI1YFLUSJSJw==" spinCount="100000" sheet="1" objects="1" scenarios="1" selectLockedCells="1"/>
  <dataConsolidate/>
  <mergeCells count="81">
    <mergeCell ref="D16:T16"/>
    <mergeCell ref="BK20:BK21"/>
    <mergeCell ref="BL20:BL21"/>
    <mergeCell ref="R13:V13"/>
    <mergeCell ref="L4:O4"/>
    <mergeCell ref="L5:O5"/>
    <mergeCell ref="L6:O6"/>
    <mergeCell ref="L7:O7"/>
    <mergeCell ref="L8:O8"/>
    <mergeCell ref="B1:V2"/>
    <mergeCell ref="B37:V37"/>
    <mergeCell ref="P4:V4"/>
    <mergeCell ref="P5:V5"/>
    <mergeCell ref="P6:V6"/>
    <mergeCell ref="P7:V7"/>
    <mergeCell ref="P8:V8"/>
    <mergeCell ref="C9:J9"/>
    <mergeCell ref="C10:J10"/>
    <mergeCell ref="C11:J11"/>
    <mergeCell ref="L12:O12"/>
    <mergeCell ref="L13:O13"/>
    <mergeCell ref="P11:Q11"/>
    <mergeCell ref="P12:Q12"/>
    <mergeCell ref="P13:Q13"/>
    <mergeCell ref="L11:O11"/>
    <mergeCell ref="B44:H44"/>
    <mergeCell ref="B4:J4"/>
    <mergeCell ref="B5:J8"/>
    <mergeCell ref="B38:H38"/>
    <mergeCell ref="I38:K38"/>
    <mergeCell ref="I44:K44"/>
    <mergeCell ref="D15:T15"/>
    <mergeCell ref="M38:O38"/>
    <mergeCell ref="Q38:V38"/>
    <mergeCell ref="C12:J12"/>
    <mergeCell ref="C13:J13"/>
    <mergeCell ref="P9:U9"/>
    <mergeCell ref="L9:O9"/>
    <mergeCell ref="L10:V10"/>
    <mergeCell ref="R11:V11"/>
    <mergeCell ref="R12:V12"/>
    <mergeCell ref="B39:H39"/>
    <mergeCell ref="B40:H40"/>
    <mergeCell ref="B41:H41"/>
    <mergeCell ref="B42:H42"/>
    <mergeCell ref="B43:H43"/>
    <mergeCell ref="I45:K45"/>
    <mergeCell ref="I46:K46"/>
    <mergeCell ref="I47:K47"/>
    <mergeCell ref="M47:O47"/>
    <mergeCell ref="B45:H45"/>
    <mergeCell ref="B46:H46"/>
    <mergeCell ref="B47:H47"/>
    <mergeCell ref="M45:O45"/>
    <mergeCell ref="M46:O46"/>
    <mergeCell ref="K60:L61"/>
    <mergeCell ref="E60:J61"/>
    <mergeCell ref="M60:Q61"/>
    <mergeCell ref="B60:D61"/>
    <mergeCell ref="B59:Q59"/>
    <mergeCell ref="S59:V59"/>
    <mergeCell ref="Q45:V45"/>
    <mergeCell ref="Q47:V47"/>
    <mergeCell ref="S60:V61"/>
    <mergeCell ref="R60:R61"/>
    <mergeCell ref="I39:K39"/>
    <mergeCell ref="I40:K40"/>
    <mergeCell ref="I41:K41"/>
    <mergeCell ref="I42:K42"/>
    <mergeCell ref="I43:K43"/>
    <mergeCell ref="Q44:V44"/>
    <mergeCell ref="M39:O39"/>
    <mergeCell ref="Q39:V39"/>
    <mergeCell ref="Q40:V40"/>
    <mergeCell ref="Q42:V42"/>
    <mergeCell ref="Q43:V43"/>
    <mergeCell ref="M43:O43"/>
    <mergeCell ref="M44:O44"/>
    <mergeCell ref="M40:O40"/>
    <mergeCell ref="M41:O41"/>
    <mergeCell ref="M42:O42"/>
  </mergeCells>
  <conditionalFormatting sqref="C22">
    <cfRule type="cellIs" dxfId="74" priority="81" operator="equal">
      <formula>1</formula>
    </cfRule>
  </conditionalFormatting>
  <conditionalFormatting sqref="E22">
    <cfRule type="cellIs" dxfId="73" priority="77" operator="equal">
      <formula>2</formula>
    </cfRule>
    <cfRule type="cellIs" dxfId="72" priority="80" operator="equal">
      <formula>1</formula>
    </cfRule>
  </conditionalFormatting>
  <conditionalFormatting sqref="G22">
    <cfRule type="cellIs" dxfId="71" priority="75" operator="equal">
      <formula>2</formula>
    </cfRule>
    <cfRule type="cellIs" dxfId="70" priority="76" operator="equal">
      <formula>1</formula>
    </cfRule>
  </conditionalFormatting>
  <conditionalFormatting sqref="I22">
    <cfRule type="cellIs" dxfId="69" priority="73" operator="equal">
      <formula>2</formula>
    </cfRule>
    <cfRule type="cellIs" dxfId="68" priority="74" operator="equal">
      <formula>1</formula>
    </cfRule>
  </conditionalFormatting>
  <conditionalFormatting sqref="K22">
    <cfRule type="cellIs" dxfId="67" priority="71" operator="equal">
      <formula>2</formula>
    </cfRule>
    <cfRule type="cellIs" dxfId="66" priority="72" operator="equal">
      <formula>1</formula>
    </cfRule>
  </conditionalFormatting>
  <conditionalFormatting sqref="M22">
    <cfRule type="cellIs" dxfId="65" priority="69" operator="equal">
      <formula>2</formula>
    </cfRule>
    <cfRule type="cellIs" dxfId="64" priority="70" operator="equal">
      <formula>1</formula>
    </cfRule>
  </conditionalFormatting>
  <conditionalFormatting sqref="O22">
    <cfRule type="cellIs" dxfId="63" priority="67" operator="equal">
      <formula>2</formula>
    </cfRule>
    <cfRule type="cellIs" dxfId="62" priority="68" operator="equal">
      <formula>1</formula>
    </cfRule>
  </conditionalFormatting>
  <conditionalFormatting sqref="Q22">
    <cfRule type="cellIs" dxfId="61" priority="65" operator="equal">
      <formula>2</formula>
    </cfRule>
    <cfRule type="cellIs" dxfId="60" priority="66" operator="equal">
      <formula>1</formula>
    </cfRule>
  </conditionalFormatting>
  <conditionalFormatting sqref="S22">
    <cfRule type="cellIs" dxfId="59" priority="63" operator="equal">
      <formula>2</formula>
    </cfRule>
    <cfRule type="cellIs" dxfId="58" priority="64" operator="equal">
      <formula>1</formula>
    </cfRule>
  </conditionalFormatting>
  <conditionalFormatting sqref="E24">
    <cfRule type="cellIs" dxfId="57" priority="61" operator="equal">
      <formula>2</formula>
    </cfRule>
    <cfRule type="cellIs" dxfId="56" priority="62" operator="equal">
      <formula>1</formula>
    </cfRule>
  </conditionalFormatting>
  <conditionalFormatting sqref="G24">
    <cfRule type="cellIs" dxfId="55" priority="59" operator="equal">
      <formula>2</formula>
    </cfRule>
    <cfRule type="cellIs" dxfId="54" priority="60" operator="equal">
      <formula>1</formula>
    </cfRule>
  </conditionalFormatting>
  <conditionalFormatting sqref="I24">
    <cfRule type="cellIs" dxfId="53" priority="57" operator="equal">
      <formula>2</formula>
    </cfRule>
    <cfRule type="cellIs" dxfId="52" priority="58" operator="equal">
      <formula>1</formula>
    </cfRule>
  </conditionalFormatting>
  <conditionalFormatting sqref="K24">
    <cfRule type="cellIs" dxfId="51" priority="55" operator="equal">
      <formula>2</formula>
    </cfRule>
    <cfRule type="cellIs" dxfId="50" priority="56" operator="equal">
      <formula>1</formula>
    </cfRule>
  </conditionalFormatting>
  <conditionalFormatting sqref="M24">
    <cfRule type="cellIs" dxfId="49" priority="53" operator="equal">
      <formula>2</formula>
    </cfRule>
    <cfRule type="cellIs" dxfId="48" priority="54" operator="equal">
      <formula>1</formula>
    </cfRule>
  </conditionalFormatting>
  <conditionalFormatting sqref="O24">
    <cfRule type="cellIs" dxfId="47" priority="51" operator="equal">
      <formula>2</formula>
    </cfRule>
    <cfRule type="cellIs" dxfId="46" priority="52" operator="equal">
      <formula>1</formula>
    </cfRule>
  </conditionalFormatting>
  <conditionalFormatting sqref="Q24">
    <cfRule type="cellIs" dxfId="45" priority="49" operator="equal">
      <formula>2</formula>
    </cfRule>
    <cfRule type="cellIs" dxfId="44" priority="50" operator="equal">
      <formula>1</formula>
    </cfRule>
  </conditionalFormatting>
  <conditionalFormatting sqref="S24">
    <cfRule type="cellIs" dxfId="43" priority="47" operator="equal">
      <formula>2</formula>
    </cfRule>
    <cfRule type="cellIs" dxfId="42" priority="48" operator="equal">
      <formula>1</formula>
    </cfRule>
  </conditionalFormatting>
  <conditionalFormatting sqref="D23">
    <cfRule type="cellIs" dxfId="41" priority="45" operator="equal">
      <formula>2</formula>
    </cfRule>
    <cfRule type="cellIs" dxfId="40" priority="46" operator="equal">
      <formula>1</formula>
    </cfRule>
  </conditionalFormatting>
  <conditionalFormatting sqref="C24">
    <cfRule type="cellIs" dxfId="39" priority="43" operator="equal">
      <formula>1</formula>
    </cfRule>
  </conditionalFormatting>
  <conditionalFormatting sqref="U23">
    <cfRule type="cellIs" dxfId="38" priority="41" operator="equal">
      <formula>1</formula>
    </cfRule>
  </conditionalFormatting>
  <conditionalFormatting sqref="U22">
    <cfRule type="cellIs" dxfId="37" priority="40" operator="equal">
      <formula>1</formula>
    </cfRule>
  </conditionalFormatting>
  <conditionalFormatting sqref="U24">
    <cfRule type="cellIs" dxfId="36" priority="39" operator="equal">
      <formula>1</formula>
    </cfRule>
  </conditionalFormatting>
  <conditionalFormatting sqref="F23">
    <cfRule type="cellIs" dxfId="35" priority="37" operator="equal">
      <formula>2</formula>
    </cfRule>
    <cfRule type="cellIs" dxfId="34" priority="38" operator="equal">
      <formula>1</formula>
    </cfRule>
  </conditionalFormatting>
  <conditionalFormatting sqref="H23">
    <cfRule type="cellIs" dxfId="33" priority="35" operator="equal">
      <formula>2</formula>
    </cfRule>
    <cfRule type="cellIs" dxfId="32" priority="36" operator="equal">
      <formula>1</formula>
    </cfRule>
  </conditionalFormatting>
  <conditionalFormatting sqref="J23">
    <cfRule type="cellIs" dxfId="31" priority="33" operator="equal">
      <formula>2</formula>
    </cfRule>
    <cfRule type="cellIs" dxfId="30" priority="34" operator="equal">
      <formula>1</formula>
    </cfRule>
  </conditionalFormatting>
  <conditionalFormatting sqref="L23">
    <cfRule type="cellIs" dxfId="29" priority="31" operator="equal">
      <formula>2</formula>
    </cfRule>
    <cfRule type="cellIs" dxfId="28" priority="32" operator="equal">
      <formula>1</formula>
    </cfRule>
  </conditionalFormatting>
  <conditionalFormatting sqref="N23">
    <cfRule type="cellIs" dxfId="27" priority="29" operator="equal">
      <formula>2</formula>
    </cfRule>
    <cfRule type="cellIs" dxfId="26" priority="30" operator="equal">
      <formula>1</formula>
    </cfRule>
  </conditionalFormatting>
  <conditionalFormatting sqref="P23">
    <cfRule type="cellIs" dxfId="25" priority="27" operator="equal">
      <formula>2</formula>
    </cfRule>
    <cfRule type="cellIs" dxfId="24" priority="28" operator="equal">
      <formula>1</formula>
    </cfRule>
  </conditionalFormatting>
  <conditionalFormatting sqref="R23">
    <cfRule type="cellIs" dxfId="23" priority="25" operator="equal">
      <formula>2</formula>
    </cfRule>
    <cfRule type="cellIs" dxfId="22" priority="26" operator="equal">
      <formula>1</formula>
    </cfRule>
  </conditionalFormatting>
  <conditionalFormatting sqref="T23">
    <cfRule type="cellIs" dxfId="21" priority="23" operator="equal">
      <formula>2</formula>
    </cfRule>
    <cfRule type="cellIs" dxfId="20" priority="24" operator="equal">
      <formula>1</formula>
    </cfRule>
  </conditionalFormatting>
  <conditionalFormatting sqref="AB21">
    <cfRule type="cellIs" dxfId="19" priority="21" operator="equal">
      <formula>2</formula>
    </cfRule>
    <cfRule type="cellIs" dxfId="18" priority="22" operator="equal">
      <formula>1</formula>
    </cfRule>
  </conditionalFormatting>
  <conditionalFormatting sqref="D22">
    <cfRule type="cellIs" priority="1" operator="equal">
      <formula>"""---"""</formula>
    </cfRule>
    <cfRule type="notContainsBlanks" dxfId="17" priority="82">
      <formula>LEN(TRIM(D22))&gt;0</formula>
    </cfRule>
  </conditionalFormatting>
  <conditionalFormatting sqref="F22">
    <cfRule type="notContainsBlanks" dxfId="16" priority="19">
      <formula>LEN(TRIM(F22))&gt;0</formula>
    </cfRule>
  </conditionalFormatting>
  <conditionalFormatting sqref="H22">
    <cfRule type="notContainsBlanks" dxfId="15" priority="18">
      <formula>LEN(TRIM(H22))&gt;0</formula>
    </cfRule>
  </conditionalFormatting>
  <conditionalFormatting sqref="J22">
    <cfRule type="notContainsBlanks" dxfId="14" priority="17">
      <formula>LEN(TRIM(J22))&gt;0</formula>
    </cfRule>
  </conditionalFormatting>
  <conditionalFormatting sqref="L22">
    <cfRule type="notContainsBlanks" dxfId="13" priority="16">
      <formula>LEN(TRIM(L22))&gt;0</formula>
    </cfRule>
  </conditionalFormatting>
  <conditionalFormatting sqref="N22">
    <cfRule type="notContainsBlanks" dxfId="12" priority="15">
      <formula>LEN(TRIM(N22))&gt;0</formula>
    </cfRule>
  </conditionalFormatting>
  <conditionalFormatting sqref="P22">
    <cfRule type="notContainsBlanks" dxfId="11" priority="14">
      <formula>LEN(TRIM(P22))&gt;0</formula>
    </cfRule>
  </conditionalFormatting>
  <conditionalFormatting sqref="R22">
    <cfRule type="notContainsBlanks" dxfId="10" priority="13">
      <formula>LEN(TRIM(R22))&gt;0</formula>
    </cfRule>
  </conditionalFormatting>
  <conditionalFormatting sqref="T22">
    <cfRule type="notContainsBlanks" dxfId="9" priority="12">
      <formula>LEN(TRIM(T22))&gt;0</formula>
    </cfRule>
  </conditionalFormatting>
  <conditionalFormatting sqref="T24">
    <cfRule type="notContainsBlanks" dxfId="8" priority="11">
      <formula>LEN(TRIM(T24))&gt;0</formula>
    </cfRule>
  </conditionalFormatting>
  <conditionalFormatting sqref="R24">
    <cfRule type="notContainsBlanks" dxfId="7" priority="10">
      <formula>LEN(TRIM(R24))&gt;0</formula>
    </cfRule>
  </conditionalFormatting>
  <conditionalFormatting sqref="P24">
    <cfRule type="notContainsBlanks" dxfId="6" priority="9">
      <formula>LEN(TRIM(P24))&gt;0</formula>
    </cfRule>
  </conditionalFormatting>
  <conditionalFormatting sqref="N24">
    <cfRule type="notContainsBlanks" dxfId="5" priority="8">
      <formula>LEN(TRIM(N24))&gt;0</formula>
    </cfRule>
  </conditionalFormatting>
  <conditionalFormatting sqref="L24">
    <cfRule type="notContainsBlanks" dxfId="4" priority="7">
      <formula>LEN(TRIM(L24))&gt;0</formula>
    </cfRule>
  </conditionalFormatting>
  <conditionalFormatting sqref="J24">
    <cfRule type="notContainsBlanks" dxfId="3" priority="6">
      <formula>LEN(TRIM(J24))&gt;0</formula>
    </cfRule>
  </conditionalFormatting>
  <conditionalFormatting sqref="H24">
    <cfRule type="notContainsBlanks" dxfId="2" priority="5">
      <formula>LEN(TRIM(H24))&gt;0</formula>
    </cfRule>
  </conditionalFormatting>
  <conditionalFormatting sqref="F24">
    <cfRule type="notContainsBlanks" dxfId="1" priority="4">
      <formula>LEN(TRIM(F24))&gt;0</formula>
    </cfRule>
  </conditionalFormatting>
  <conditionalFormatting sqref="D24">
    <cfRule type="notContainsBlanks" dxfId="0" priority="3">
      <formula>LEN(TRIM(D24))&gt;0</formula>
    </cfRule>
  </conditionalFormatting>
  <dataValidations count="20">
    <dataValidation type="list" allowBlank="1" showInputMessage="1" showErrorMessage="1" sqref="P6:V6">
      <formula1>$H$67:$H$79</formula1>
    </dataValidation>
    <dataValidation type="list" allowBlank="1" showInputMessage="1" showErrorMessage="1" sqref="P7:V7">
      <formula1>$D$67:$D$82</formula1>
    </dataValidation>
    <dataValidation type="list" allowBlank="1" showInputMessage="1" showErrorMessage="1" sqref="T24">
      <formula1>$AI$24:$AI$26</formula1>
    </dataValidation>
    <dataValidation type="list" allowBlank="1" showInputMessage="1" showErrorMessage="1" sqref="D22">
      <formula1>$AA$21:$AA$23</formula1>
    </dataValidation>
    <dataValidation type="list" allowBlank="1" showInputMessage="1" showErrorMessage="1" sqref="F22">
      <formula1>$AB$21:$AB$23</formula1>
    </dataValidation>
    <dataValidation type="list" allowBlank="1" showInputMessage="1" showErrorMessage="1" sqref="H22">
      <formula1>$AC$21:$AC$23</formula1>
    </dataValidation>
    <dataValidation type="list" allowBlank="1" showInputMessage="1" showErrorMessage="1" sqref="J22">
      <formula1>$AD$21:$AD$23</formula1>
    </dataValidation>
    <dataValidation type="list" allowBlank="1" showInputMessage="1" showErrorMessage="1" sqref="L22">
      <formula1>$AE$21:$AE$23</formula1>
    </dataValidation>
    <dataValidation type="list" allowBlank="1" showInputMessage="1" showErrorMessage="1" sqref="N22">
      <formula1>$AF$21:$AF$23</formula1>
    </dataValidation>
    <dataValidation type="list" allowBlank="1" showInputMessage="1" showErrorMessage="1" sqref="P22">
      <formula1>$AG$21:$AG$23</formula1>
    </dataValidation>
    <dataValidation type="list" allowBlank="1" showInputMessage="1" showErrorMessage="1" sqref="R22">
      <formula1>$AH$21:$AH$23</formula1>
    </dataValidation>
    <dataValidation type="list" allowBlank="1" showInputMessage="1" showErrorMessage="1" sqref="T22">
      <formula1>$AI$21:$AI$23</formula1>
    </dataValidation>
    <dataValidation type="list" allowBlank="1" showInputMessage="1" showErrorMessage="1" sqref="D24">
      <formula1>$AA$24:$AA$26</formula1>
    </dataValidation>
    <dataValidation type="list" allowBlank="1" showInputMessage="1" showErrorMessage="1" sqref="F24">
      <formula1>$AB$24:$AB$26</formula1>
    </dataValidation>
    <dataValidation type="list" allowBlank="1" showInputMessage="1" showErrorMessage="1" sqref="H24">
      <formula1>$AC$24:$AC$26</formula1>
    </dataValidation>
    <dataValidation type="list" allowBlank="1" showInputMessage="1" showErrorMessage="1" sqref="J24">
      <formula1>$AD$24:$AD$26</formula1>
    </dataValidation>
    <dataValidation type="list" allowBlank="1" showInputMessage="1" showErrorMessage="1" sqref="L24">
      <formula1>$AE$24:$AE$26</formula1>
    </dataValidation>
    <dataValidation type="list" allowBlank="1" showInputMessage="1" showErrorMessage="1" sqref="N24">
      <formula1>$AF$24:$AF$26</formula1>
    </dataValidation>
    <dataValidation type="list" allowBlank="1" showInputMessage="1" showErrorMessage="1" sqref="P24">
      <formula1>$AG$24:$AG$26</formula1>
    </dataValidation>
    <dataValidation type="list" allowBlank="1" showInputMessage="1" showErrorMessage="1" sqref="R24">
      <formula1>$AH$24:$AH$26</formula1>
    </dataValidation>
  </dataValidations>
  <printOptions horizontalCentered="1"/>
  <pageMargins left="0" right="0" top="0" bottom="0" header="0" footer="0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37"/>
  <sheetViews>
    <sheetView showGridLines="0" topLeftCell="A29" zoomScaleNormal="100" workbookViewId="0">
      <selection activeCell="A6" sqref="A6:E6"/>
    </sheetView>
  </sheetViews>
  <sheetFormatPr defaultRowHeight="14.4" x14ac:dyDescent="0.3"/>
  <cols>
    <col min="1" max="1" width="15.6640625" customWidth="1"/>
    <col min="2" max="2" width="37.6640625" customWidth="1"/>
    <col min="3" max="3" width="15.109375" style="6" customWidth="1"/>
    <col min="4" max="4" width="14.33203125" style="6" customWidth="1"/>
    <col min="5" max="5" width="10.88671875" style="6" customWidth="1"/>
    <col min="6" max="6" width="5.6640625" customWidth="1"/>
  </cols>
  <sheetData>
    <row r="1" spans="1:20" s="21" customFormat="1" x14ac:dyDescent="0.3">
      <c r="A1" s="216"/>
      <c r="B1" s="216"/>
      <c r="C1" s="216"/>
      <c r="D1" s="216"/>
      <c r="E1" s="216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21" customFormat="1" x14ac:dyDescent="0.3">
      <c r="A2" s="216"/>
      <c r="B2" s="216"/>
      <c r="C2" s="216"/>
      <c r="D2" s="216"/>
      <c r="E2" s="21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21" customFormat="1" x14ac:dyDescent="0.3">
      <c r="A3" s="216"/>
      <c r="B3" s="216"/>
      <c r="C3" s="216"/>
      <c r="D3" s="216"/>
      <c r="E3" s="21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21" customFormat="1" x14ac:dyDescent="0.3">
      <c r="A4" s="217"/>
      <c r="B4" s="217"/>
      <c r="C4" s="217"/>
      <c r="D4" s="217"/>
      <c r="E4" s="217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s="21" customFormat="1" x14ac:dyDescent="0.3">
      <c r="A5" s="26"/>
      <c r="B5" s="26"/>
      <c r="C5" s="20"/>
      <c r="D5" s="218"/>
      <c r="E5" s="21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21" customFormat="1" x14ac:dyDescent="0.3">
      <c r="A6" s="217"/>
      <c r="B6" s="217"/>
      <c r="C6" s="217"/>
      <c r="D6" s="217"/>
      <c r="E6" s="217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21" customFormat="1" x14ac:dyDescent="0.3">
      <c r="A7" s="217"/>
      <c r="B7" s="217"/>
      <c r="C7" s="217"/>
      <c r="D7" s="217"/>
      <c r="E7" s="217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s="21" customFormat="1" ht="18" thickBot="1" x14ac:dyDescent="0.35">
      <c r="A8" s="222" t="s">
        <v>100</v>
      </c>
      <c r="B8" s="222"/>
      <c r="C8" s="222"/>
      <c r="D8" s="222"/>
      <c r="E8" s="2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21" customFormat="1" ht="15" thickBot="1" x14ac:dyDescent="0.35">
      <c r="A9" s="223" t="s">
        <v>4</v>
      </c>
      <c r="B9" s="224"/>
      <c r="C9" s="224"/>
      <c r="D9" s="224"/>
      <c r="E9" s="22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21" customFormat="1" ht="44.25" customHeight="1" x14ac:dyDescent="0.3">
      <c r="A10" s="219" t="s">
        <v>71</v>
      </c>
      <c r="B10" s="220"/>
      <c r="C10" s="220"/>
      <c r="D10" s="220"/>
      <c r="E10" s="2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04" customFormat="1" ht="29.25" customHeight="1" x14ac:dyDescent="0.3">
      <c r="A11" s="219" t="s">
        <v>102</v>
      </c>
      <c r="B11" s="220"/>
      <c r="C11" s="220"/>
      <c r="D11" s="220"/>
      <c r="E11" s="221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</row>
    <row r="12" spans="1:20" s="21" customFormat="1" ht="15" customHeight="1" x14ac:dyDescent="0.3">
      <c r="A12" s="219" t="s">
        <v>105</v>
      </c>
      <c r="B12" s="220"/>
      <c r="C12" s="220"/>
      <c r="D12" s="220"/>
      <c r="E12" s="2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21" customFormat="1" ht="15" customHeight="1" x14ac:dyDescent="0.3">
      <c r="A13" s="229" t="s">
        <v>69</v>
      </c>
      <c r="B13" s="230"/>
      <c r="C13" s="230"/>
      <c r="D13" s="230"/>
      <c r="E13" s="23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21" customFormat="1" ht="15" customHeight="1" x14ac:dyDescent="0.3">
      <c r="A14" s="36" t="s">
        <v>104</v>
      </c>
      <c r="B14" s="37"/>
      <c r="C14" s="37"/>
      <c r="D14" s="37"/>
      <c r="E14" s="3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21" customFormat="1" ht="15" customHeight="1" x14ac:dyDescent="0.3">
      <c r="A15" s="36" t="s">
        <v>72</v>
      </c>
      <c r="B15" s="37"/>
      <c r="C15" s="37"/>
      <c r="D15" s="37"/>
      <c r="E15" s="38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21" customFormat="1" ht="31.5" customHeight="1" thickBot="1" x14ac:dyDescent="0.35">
      <c r="A16" s="232" t="s">
        <v>103</v>
      </c>
      <c r="B16" s="233"/>
      <c r="C16" s="233"/>
      <c r="D16" s="233"/>
      <c r="E16" s="234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21" customFormat="1" ht="15" hidden="1" customHeight="1" x14ac:dyDescent="0.3">
      <c r="A17" s="219"/>
      <c r="B17" s="220"/>
      <c r="C17" s="220"/>
      <c r="D17" s="220"/>
      <c r="E17" s="2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s="21" customFormat="1" ht="15" hidden="1" customHeight="1" x14ac:dyDescent="0.3">
      <c r="A18" s="219"/>
      <c r="B18" s="220"/>
      <c r="C18" s="220"/>
      <c r="D18" s="220"/>
      <c r="E18" s="2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s="21" customFormat="1" hidden="1" x14ac:dyDescent="0.3">
      <c r="A19" s="229"/>
      <c r="B19" s="230"/>
      <c r="C19" s="230"/>
      <c r="D19" s="230"/>
      <c r="E19" s="23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s="21" customFormat="1" hidden="1" x14ac:dyDescent="0.3">
      <c r="A20" s="235"/>
      <c r="B20" s="236"/>
      <c r="C20" s="236"/>
      <c r="D20" s="236"/>
      <c r="E20" s="237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s="21" customFormat="1" hidden="1" x14ac:dyDescent="0.3">
      <c r="A21" s="229"/>
      <c r="B21" s="230"/>
      <c r="C21" s="230"/>
      <c r="D21" s="230"/>
      <c r="E21" s="23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s="21" customFormat="1" hidden="1" x14ac:dyDescent="0.3">
      <c r="A22" s="229"/>
      <c r="B22" s="230"/>
      <c r="C22" s="230"/>
      <c r="D22" s="230"/>
      <c r="E22" s="23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s="21" customFormat="1" hidden="1" x14ac:dyDescent="0.3">
      <c r="A23" s="229"/>
      <c r="B23" s="230"/>
      <c r="C23" s="230"/>
      <c r="D23" s="230"/>
      <c r="E23" s="23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s="21" customFormat="1" hidden="1" x14ac:dyDescent="0.3">
      <c r="A24" s="229"/>
      <c r="B24" s="230"/>
      <c r="C24" s="230"/>
      <c r="D24" s="230"/>
      <c r="E24" s="23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</row>
    <row r="25" spans="1:20" s="21" customFormat="1" ht="15" hidden="1" customHeight="1" thickBot="1" x14ac:dyDescent="0.35">
      <c r="A25" s="226"/>
      <c r="B25" s="227"/>
      <c r="C25" s="227"/>
      <c r="D25" s="227"/>
      <c r="E25" s="22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x14ac:dyDescent="0.3">
      <c r="A26" s="12"/>
      <c r="B26" s="12"/>
      <c r="C26" s="9"/>
    </row>
    <row r="27" spans="1:20" ht="15" thickBot="1" x14ac:dyDescent="0.35">
      <c r="A27" s="11"/>
      <c r="B27" s="11"/>
      <c r="C27" s="11"/>
      <c r="D27" s="11"/>
      <c r="E27" s="11"/>
    </row>
    <row r="28" spans="1:20" s="14" customFormat="1" ht="30" customHeight="1" thickBot="1" x14ac:dyDescent="0.35">
      <c r="A28" s="110" t="s">
        <v>0</v>
      </c>
      <c r="B28" s="49" t="s">
        <v>14</v>
      </c>
      <c r="C28" s="50" t="s">
        <v>1</v>
      </c>
      <c r="D28" s="50" t="s">
        <v>101</v>
      </c>
      <c r="E28" s="90" t="s">
        <v>2</v>
      </c>
      <c r="F28" s="91"/>
    </row>
    <row r="29" spans="1:20" ht="44.25" customHeight="1" x14ac:dyDescent="0.3">
      <c r="A29" s="111" t="s">
        <v>12</v>
      </c>
      <c r="B29" s="93" t="s">
        <v>6</v>
      </c>
      <c r="C29" s="94" t="s">
        <v>39</v>
      </c>
      <c r="D29" s="94"/>
      <c r="E29" s="95"/>
      <c r="F29" s="92"/>
    </row>
    <row r="30" spans="1:20" ht="44.25" customHeight="1" x14ac:dyDescent="0.3">
      <c r="A30" s="112" t="s">
        <v>35</v>
      </c>
      <c r="B30" s="96" t="s">
        <v>7</v>
      </c>
      <c r="C30" s="97" t="s">
        <v>40</v>
      </c>
      <c r="D30" s="98"/>
      <c r="E30" s="99"/>
      <c r="F30" s="92"/>
    </row>
    <row r="31" spans="1:20" ht="44.25" customHeight="1" x14ac:dyDescent="0.3">
      <c r="A31" s="112" t="s">
        <v>79</v>
      </c>
      <c r="B31" s="96" t="s">
        <v>36</v>
      </c>
      <c r="C31" s="97" t="s">
        <v>76</v>
      </c>
      <c r="D31" s="98"/>
      <c r="E31" s="99"/>
      <c r="F31" s="92"/>
    </row>
    <row r="32" spans="1:20" ht="44.25" customHeight="1" x14ac:dyDescent="0.3">
      <c r="A32" s="113" t="s">
        <v>98</v>
      </c>
      <c r="B32" s="96" t="s">
        <v>37</v>
      </c>
      <c r="C32" s="97" t="s">
        <v>76</v>
      </c>
      <c r="D32" s="98"/>
      <c r="E32" s="99"/>
      <c r="F32" s="92"/>
    </row>
    <row r="33" spans="1:6" ht="44.25" customHeight="1" x14ac:dyDescent="0.3">
      <c r="A33" s="112" t="s">
        <v>84</v>
      </c>
      <c r="B33" s="96" t="s">
        <v>38</v>
      </c>
      <c r="C33" s="97" t="s">
        <v>76</v>
      </c>
      <c r="D33" s="98"/>
      <c r="E33" s="99"/>
      <c r="F33" s="92"/>
    </row>
    <row r="34" spans="1:6" ht="44.25" customHeight="1" x14ac:dyDescent="0.3">
      <c r="A34" s="112" t="s">
        <v>80</v>
      </c>
      <c r="B34" s="96" t="s">
        <v>8</v>
      </c>
      <c r="C34" s="97" t="s">
        <v>77</v>
      </c>
      <c r="D34" s="98"/>
      <c r="E34" s="99"/>
      <c r="F34" s="92"/>
    </row>
    <row r="35" spans="1:6" ht="44.25" customHeight="1" x14ac:dyDescent="0.3">
      <c r="A35" s="112" t="s">
        <v>81</v>
      </c>
      <c r="B35" s="96" t="s">
        <v>9</v>
      </c>
      <c r="C35" s="97" t="s">
        <v>78</v>
      </c>
      <c r="D35" s="98"/>
      <c r="E35" s="99"/>
      <c r="F35" s="92"/>
    </row>
    <row r="36" spans="1:6" ht="44.25" customHeight="1" x14ac:dyDescent="0.3">
      <c r="A36" s="112" t="s">
        <v>82</v>
      </c>
      <c r="B36" s="96" t="s">
        <v>10</v>
      </c>
      <c r="C36" s="97" t="s">
        <v>77</v>
      </c>
      <c r="D36" s="98"/>
      <c r="E36" s="99"/>
      <c r="F36" s="92"/>
    </row>
    <row r="37" spans="1:6" ht="44.25" customHeight="1" thickBot="1" x14ac:dyDescent="0.35">
      <c r="A37" s="114" t="s">
        <v>83</v>
      </c>
      <c r="B37" s="100" t="s">
        <v>11</v>
      </c>
      <c r="C37" s="101" t="s">
        <v>78</v>
      </c>
      <c r="D37" s="102"/>
      <c r="E37" s="103"/>
      <c r="F37" s="92"/>
    </row>
  </sheetData>
  <mergeCells count="23">
    <mergeCell ref="A25:E25"/>
    <mergeCell ref="A12:E12"/>
    <mergeCell ref="A13:E13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10:E10"/>
    <mergeCell ref="A11:E11"/>
    <mergeCell ref="A6:E6"/>
    <mergeCell ref="A7:E7"/>
    <mergeCell ref="A8:E8"/>
    <mergeCell ref="A9:E9"/>
    <mergeCell ref="A1:E1"/>
    <mergeCell ref="A2:E2"/>
    <mergeCell ref="A3:E3"/>
    <mergeCell ref="A4:E4"/>
    <mergeCell ref="D5:E5"/>
  </mergeCells>
  <pageMargins left="0" right="0" top="0" bottom="0" header="0" footer="0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zoomScaleNormal="100" workbookViewId="0">
      <selection activeCell="B21" sqref="B21"/>
    </sheetView>
  </sheetViews>
  <sheetFormatPr defaultColWidth="9.109375" defaultRowHeight="14.4" x14ac:dyDescent="0.3"/>
  <cols>
    <col min="1" max="1" width="15.6640625" style="48" customWidth="1"/>
    <col min="2" max="2" width="40.33203125" style="48" customWidth="1"/>
    <col min="3" max="3" width="21.109375" style="47" customWidth="1"/>
    <col min="4" max="4" width="11.6640625" style="47" customWidth="1"/>
    <col min="5" max="5" width="10.88671875" style="47" customWidth="1"/>
    <col min="6" max="6" width="5.6640625" style="48" customWidth="1"/>
    <col min="7" max="16384" width="9.109375" style="48"/>
  </cols>
  <sheetData>
    <row r="1" spans="1:6" ht="30" customHeight="1" thickBot="1" x14ac:dyDescent="0.35">
      <c r="A1" s="11"/>
      <c r="B1" s="11"/>
      <c r="C1" s="11"/>
      <c r="D1" s="24" t="s">
        <v>5</v>
      </c>
      <c r="E1" s="25">
        <v>0</v>
      </c>
    </row>
    <row r="2" spans="1:6" ht="15" thickBot="1" x14ac:dyDescent="0.35">
      <c r="A2" s="10"/>
      <c r="B2" s="10"/>
      <c r="C2" s="10"/>
      <c r="D2" s="10"/>
      <c r="E2" s="11"/>
    </row>
    <row r="3" spans="1:6" s="14" customFormat="1" ht="30" customHeight="1" thickBot="1" x14ac:dyDescent="0.35">
      <c r="A3" s="15" t="s">
        <v>0</v>
      </c>
      <c r="B3" s="16" t="s">
        <v>14</v>
      </c>
      <c r="C3" s="17" t="s">
        <v>1</v>
      </c>
      <c r="D3" s="18" t="s">
        <v>2</v>
      </c>
      <c r="E3" s="19" t="s">
        <v>3</v>
      </c>
      <c r="F3" s="13"/>
    </row>
    <row r="4" spans="1:6" x14ac:dyDescent="0.3">
      <c r="A4" s="1" t="s">
        <v>12</v>
      </c>
      <c r="B4" s="8" t="s">
        <v>6</v>
      </c>
      <c r="C4" s="7" t="s">
        <v>39</v>
      </c>
      <c r="D4" s="42"/>
      <c r="E4" s="39">
        <f>D4*$E$1</f>
        <v>0</v>
      </c>
    </row>
    <row r="5" spans="1:6" x14ac:dyDescent="0.3">
      <c r="A5" s="2" t="s">
        <v>35</v>
      </c>
      <c r="B5" s="27" t="s">
        <v>7</v>
      </c>
      <c r="C5" s="4" t="s">
        <v>40</v>
      </c>
      <c r="D5" s="43"/>
      <c r="E5" s="40">
        <f t="shared" ref="E5" si="0">D5*$E$1</f>
        <v>0</v>
      </c>
    </row>
    <row r="6" spans="1:6" x14ac:dyDescent="0.3">
      <c r="A6" s="2" t="s">
        <v>79</v>
      </c>
      <c r="B6" s="27" t="s">
        <v>36</v>
      </c>
      <c r="C6" s="4" t="s">
        <v>76</v>
      </c>
      <c r="D6" s="43"/>
      <c r="E6" s="40">
        <f>D6*$E$1</f>
        <v>0</v>
      </c>
    </row>
    <row r="7" spans="1:6" x14ac:dyDescent="0.3">
      <c r="A7" s="2" t="s">
        <v>98</v>
      </c>
      <c r="B7" s="27" t="s">
        <v>37</v>
      </c>
      <c r="C7" s="4" t="s">
        <v>76</v>
      </c>
      <c r="D7" s="43"/>
      <c r="E7" s="40">
        <f t="shared" ref="E7:E9" si="1">D7*$E$1</f>
        <v>0</v>
      </c>
    </row>
    <row r="8" spans="1:6" x14ac:dyDescent="0.3">
      <c r="A8" s="2" t="s">
        <v>84</v>
      </c>
      <c r="B8" s="27" t="s">
        <v>38</v>
      </c>
      <c r="C8" s="4" t="s">
        <v>76</v>
      </c>
      <c r="D8" s="43"/>
      <c r="E8" s="40">
        <f t="shared" si="1"/>
        <v>0</v>
      </c>
    </row>
    <row r="9" spans="1:6" x14ac:dyDescent="0.3">
      <c r="A9" s="2" t="s">
        <v>80</v>
      </c>
      <c r="B9" s="27" t="s">
        <v>8</v>
      </c>
      <c r="C9" s="4" t="s">
        <v>77</v>
      </c>
      <c r="D9" s="43"/>
      <c r="E9" s="40">
        <f t="shared" si="1"/>
        <v>0</v>
      </c>
    </row>
    <row r="10" spans="1:6" x14ac:dyDescent="0.3">
      <c r="A10" s="2" t="s">
        <v>81</v>
      </c>
      <c r="B10" s="27" t="s">
        <v>9</v>
      </c>
      <c r="C10" s="4" t="s">
        <v>78</v>
      </c>
      <c r="D10" s="43"/>
      <c r="E10" s="40">
        <f>D10*$E$1</f>
        <v>0</v>
      </c>
    </row>
    <row r="11" spans="1:6" x14ac:dyDescent="0.3">
      <c r="A11" s="2" t="s">
        <v>82</v>
      </c>
      <c r="B11" s="27" t="s">
        <v>10</v>
      </c>
      <c r="C11" s="4" t="s">
        <v>77</v>
      </c>
      <c r="D11" s="43"/>
      <c r="E11" s="40">
        <f t="shared" ref="E11:E12" si="2">D11*$E$1</f>
        <v>0</v>
      </c>
    </row>
    <row r="12" spans="1:6" ht="15" thickBot="1" x14ac:dyDescent="0.35">
      <c r="A12" s="3" t="s">
        <v>83</v>
      </c>
      <c r="B12" s="28" t="s">
        <v>11</v>
      </c>
      <c r="C12" s="5" t="s">
        <v>78</v>
      </c>
      <c r="D12" s="44"/>
      <c r="E12" s="41">
        <f t="shared" si="2"/>
        <v>0</v>
      </c>
    </row>
  </sheetData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Бланк заказа</vt:lpstr>
      <vt:lpstr>Прайс</vt:lpstr>
      <vt:lpstr>Список</vt:lpstr>
      <vt:lpstr>'Бланк заказа'!Область_печати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2014-08-06T12:26:49Z</cp:lastPrinted>
  <dcterms:created xsi:type="dcterms:W3CDTF">2006-09-28T05:33:49Z</dcterms:created>
  <dcterms:modified xsi:type="dcterms:W3CDTF">2020-01-21T12:59:28Z</dcterms:modified>
</cp:coreProperties>
</file>